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190" windowHeight="13545" activeTab="1"/>
  </bookViews>
  <sheets>
    <sheet name="Terre" sheetId="1" r:id="rId1"/>
    <sheet name="Variation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<sst xmlns="http://schemas.openxmlformats.org/spreadsheetml/2006/main" count="99" uniqueCount="52">
  <si>
    <t>Durée des saisons</t>
  </si>
  <si>
    <t>excentricité</t>
  </si>
  <si>
    <t>u1</t>
  </si>
  <si>
    <t>v1</t>
  </si>
  <si>
    <t>T1</t>
  </si>
  <si>
    <t>Hiver</t>
  </si>
  <si>
    <t>Automne</t>
  </si>
  <si>
    <t>Eté</t>
  </si>
  <si>
    <t>Printemps</t>
  </si>
  <si>
    <t>v2</t>
  </si>
  <si>
    <t>u2</t>
  </si>
  <si>
    <t>T2</t>
  </si>
  <si>
    <t>v3</t>
  </si>
  <si>
    <t>u3</t>
  </si>
  <si>
    <t>T3</t>
  </si>
  <si>
    <t>v4</t>
  </si>
  <si>
    <t>u4</t>
  </si>
  <si>
    <t>T4</t>
  </si>
  <si>
    <t>e</t>
  </si>
  <si>
    <t>w</t>
  </si>
  <si>
    <t>Durée</t>
  </si>
  <si>
    <t>T (jours)</t>
  </si>
  <si>
    <r>
      <t>u</t>
    </r>
    <r>
      <rPr>
        <sz val="10"/>
        <rFont val="Arial Narrow"/>
        <family val="2"/>
      </rPr>
      <t xml:space="preserve"> (°)</t>
    </r>
  </si>
  <si>
    <r>
      <t>q</t>
    </r>
    <r>
      <rPr>
        <sz val="10"/>
        <rFont val="Times New Roman"/>
        <family val="1"/>
      </rPr>
      <t xml:space="preserve"> (°)</t>
    </r>
  </si>
  <si>
    <r>
      <t>M</t>
    </r>
    <r>
      <rPr>
        <sz val="10"/>
        <rFont val="Arial Narrow"/>
        <family val="2"/>
      </rPr>
      <t xml:space="preserve"> (°)</t>
    </r>
  </si>
  <si>
    <t xml:space="preserve">Distance périhélie </t>
  </si>
  <si>
    <t>Anomalie excentrique</t>
  </si>
  <si>
    <t>Anomalie moyenne</t>
  </si>
  <si>
    <t>Caractéristiques Terre</t>
  </si>
  <si>
    <r>
      <t>q</t>
    </r>
    <r>
      <rPr>
        <sz val="14"/>
        <rFont val="Times New Roman"/>
        <family val="1"/>
      </rPr>
      <t xml:space="preserve"> (°)</t>
    </r>
  </si>
  <si>
    <r>
      <t>u</t>
    </r>
    <r>
      <rPr>
        <sz val="14"/>
        <rFont val="Arial Narrow"/>
        <family val="2"/>
      </rPr>
      <t xml:space="preserve"> (°)</t>
    </r>
  </si>
  <si>
    <r>
      <t>M</t>
    </r>
    <r>
      <rPr>
        <sz val="14"/>
        <rFont val="Arial Narrow"/>
        <family val="2"/>
      </rPr>
      <t xml:space="preserve"> (°)</t>
    </r>
  </si>
  <si>
    <t>jours</t>
  </si>
  <si>
    <t>heures</t>
  </si>
  <si>
    <t>Paramètres de l'orbite de la Terre</t>
  </si>
  <si>
    <t>Precession</t>
  </si>
  <si>
    <t>amplitude</t>
  </si>
  <si>
    <t>inclinaison</t>
  </si>
  <si>
    <t>phase</t>
  </si>
  <si>
    <t>anomalistique</t>
  </si>
  <si>
    <t>cellule</t>
  </si>
  <si>
    <t>formule</t>
  </si>
  <si>
    <t>données</t>
  </si>
  <si>
    <t xml:space="preserve">Couleur </t>
  </si>
  <si>
    <t>Excentricité</t>
  </si>
  <si>
    <t>Durée année sidérale</t>
  </si>
  <si>
    <t>Vitesse angulaire moyenne</t>
  </si>
  <si>
    <t>Distance angulaire au périhélie</t>
  </si>
  <si>
    <r>
      <t xml:space="preserve">Pos. angulaire périhélie </t>
    </r>
    <r>
      <rPr>
        <sz val="14"/>
        <rFont val="Symbol"/>
        <family val="1"/>
      </rPr>
      <t>w</t>
    </r>
  </si>
  <si>
    <t>Temps après le périhélie</t>
  </si>
  <si>
    <t>Variation de la durée des saisons en fonction de l'excentricité</t>
  </si>
  <si>
    <t>Variation de la durée des saisons en fonction de la position du périhélie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</si>
</sst>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000"/>
    <numFmt numFmtId="166" formatCode="h:mm;@"/>
  </numFmts>
  <fonts count="30">
    <font>
      <sz val="10"/>
      <name val="Arial Narrow"/>
      <family val="0"/>
    </font>
    <font>
      <b/>
      <sz val="10"/>
      <name val="Arial Narrow"/>
      <family val="2"/>
    </font>
    <font>
      <b/>
      <sz val="16"/>
      <name val="Arial Narrow"/>
      <family val="2"/>
    </font>
    <font>
      <sz val="8"/>
      <name val="Arial Narrow"/>
      <family val="0"/>
    </font>
    <font>
      <b/>
      <sz val="10"/>
      <name val="Symbol"/>
      <family val="1"/>
    </font>
    <font>
      <sz val="8.5"/>
      <name val="Arial Narrow"/>
      <family val="0"/>
    </font>
    <font>
      <b/>
      <i/>
      <sz val="11.75"/>
      <name val="Arial Narrow"/>
      <family val="2"/>
    </font>
    <font>
      <b/>
      <sz val="9.25"/>
      <name val="Arial Narrow"/>
      <family val="0"/>
    </font>
    <font>
      <sz val="9.25"/>
      <name val="Arial Narrow"/>
      <family val="0"/>
    </font>
    <font>
      <b/>
      <i/>
      <sz val="12"/>
      <name val="Arial Narrow"/>
      <family val="2"/>
    </font>
    <font>
      <b/>
      <sz val="9.75"/>
      <name val="Arial Narrow"/>
      <family val="0"/>
    </font>
    <font>
      <sz val="9.75"/>
      <name val="Arial Narrow"/>
      <family val="0"/>
    </font>
    <font>
      <b/>
      <i/>
      <sz val="10"/>
      <name val="Arial Narrow"/>
      <family val="2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 Narrow"/>
      <family val="0"/>
    </font>
    <font>
      <sz val="12"/>
      <name val="Arial Narrow"/>
      <family val="0"/>
    </font>
    <font>
      <b/>
      <sz val="14"/>
      <name val="Arial Narrow"/>
      <family val="2"/>
    </font>
    <font>
      <sz val="14"/>
      <name val="Arial Narrow"/>
      <family val="0"/>
    </font>
    <font>
      <b/>
      <sz val="14"/>
      <name val="Symbol"/>
      <family val="1"/>
    </font>
    <font>
      <sz val="14"/>
      <name val="Times New Roman"/>
      <family val="1"/>
    </font>
    <font>
      <b/>
      <i/>
      <sz val="14"/>
      <name val="Arial Narrow"/>
      <family val="2"/>
    </font>
    <font>
      <b/>
      <sz val="14"/>
      <name val="Arial"/>
      <family val="2"/>
    </font>
    <font>
      <b/>
      <i/>
      <sz val="16"/>
      <name val="Arial Narrow"/>
      <family val="2"/>
    </font>
    <font>
      <b/>
      <sz val="12"/>
      <name val="Arial Narrow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4"/>
      <name val="Symbol"/>
      <family val="1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165" fontId="1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3" xfId="0" applyFont="1" applyBorder="1" applyAlignment="1">
      <alignment/>
    </xf>
    <xf numFmtId="165" fontId="17" fillId="0" borderId="7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9" xfId="0" applyNumberFormat="1" applyFont="1" applyBorder="1" applyAlignment="1">
      <alignment horizontal="center"/>
    </xf>
    <xf numFmtId="0" fontId="19" fillId="0" borderId="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18" fillId="0" borderId="4" xfId="0" applyFont="1" applyBorder="1" applyAlignment="1">
      <alignment/>
    </xf>
    <xf numFmtId="165" fontId="16" fillId="0" borderId="6" xfId="0" applyNumberFormat="1" applyFont="1" applyBorder="1" applyAlignment="1">
      <alignment horizontal="right"/>
    </xf>
    <xf numFmtId="165" fontId="16" fillId="0" borderId="13" xfId="0" applyNumberFormat="1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3" fillId="0" borderId="0" xfId="0" applyFont="1" applyAlignment="1">
      <alignment/>
    </xf>
    <xf numFmtId="165" fontId="24" fillId="0" borderId="2" xfId="0" applyNumberFormat="1" applyFont="1" applyBorder="1" applyAlignment="1">
      <alignment horizontal="center"/>
    </xf>
    <xf numFmtId="165" fontId="0" fillId="0" borderId="15" xfId="0" applyNumberFormat="1" applyBorder="1" applyAlignment="1">
      <alignment/>
    </xf>
    <xf numFmtId="0" fontId="4" fillId="0" borderId="3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0" fillId="0" borderId="17" xfId="0" applyNumberFormat="1" applyBorder="1" applyAlignment="1">
      <alignment/>
    </xf>
    <xf numFmtId="165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8" fillId="2" borderId="5" xfId="0" applyNumberFormat="1" applyFont="1" applyFill="1" applyBorder="1" applyAlignment="1">
      <alignment/>
    </xf>
    <xf numFmtId="165" fontId="18" fillId="2" borderId="21" xfId="0" applyNumberFormat="1" applyFont="1" applyFill="1" applyBorder="1" applyAlignment="1">
      <alignment/>
    </xf>
    <xf numFmtId="165" fontId="18" fillId="2" borderId="6" xfId="0" applyNumberFormat="1" applyFont="1" applyFill="1" applyBorder="1" applyAlignment="1">
      <alignment/>
    </xf>
    <xf numFmtId="165" fontId="18" fillId="2" borderId="14" xfId="0" applyNumberFormat="1" applyFont="1" applyFill="1" applyBorder="1" applyAlignment="1">
      <alignment/>
    </xf>
    <xf numFmtId="165" fontId="22" fillId="2" borderId="6" xfId="0" applyNumberFormat="1" applyFont="1" applyFill="1" applyBorder="1" applyAlignment="1">
      <alignment/>
    </xf>
    <xf numFmtId="165" fontId="22" fillId="2" borderId="22" xfId="0" applyNumberFormat="1" applyFont="1" applyFill="1" applyBorder="1" applyAlignment="1">
      <alignment/>
    </xf>
    <xf numFmtId="1" fontId="18" fillId="2" borderId="6" xfId="0" applyNumberFormat="1" applyFont="1" applyFill="1" applyBorder="1" applyAlignment="1">
      <alignment/>
    </xf>
    <xf numFmtId="1" fontId="18" fillId="2" borderId="22" xfId="0" applyNumberFormat="1" applyFont="1" applyFill="1" applyBorder="1" applyAlignment="1">
      <alignment/>
    </xf>
    <xf numFmtId="166" fontId="18" fillId="2" borderId="13" xfId="0" applyNumberFormat="1" applyFont="1" applyFill="1" applyBorder="1" applyAlignment="1">
      <alignment/>
    </xf>
    <xf numFmtId="166" fontId="18" fillId="2" borderId="23" xfId="0" applyNumberFormat="1" applyFont="1" applyFill="1" applyBorder="1" applyAlignment="1">
      <alignment/>
    </xf>
    <xf numFmtId="165" fontId="18" fillId="3" borderId="24" xfId="0" applyNumberFormat="1" applyFont="1" applyFill="1" applyBorder="1" applyAlignment="1">
      <alignment/>
    </xf>
    <xf numFmtId="165" fontId="18" fillId="3" borderId="22" xfId="0" applyNumberFormat="1" applyFont="1" applyFill="1" applyBorder="1" applyAlignment="1">
      <alignment/>
    </xf>
    <xf numFmtId="165" fontId="18" fillId="3" borderId="23" xfId="0" applyNumberFormat="1" applyFont="1" applyFill="1" applyBorder="1" applyAlignment="1">
      <alignment/>
    </xf>
    <xf numFmtId="165" fontId="15" fillId="2" borderId="25" xfId="0" applyNumberFormat="1" applyFont="1" applyFill="1" applyBorder="1" applyAlignment="1">
      <alignment horizontal="center"/>
    </xf>
    <xf numFmtId="165" fontId="15" fillId="3" borderId="25" xfId="0" applyNumberFormat="1" applyFont="1" applyFill="1" applyBorder="1" applyAlignment="1">
      <alignment horizontal="center"/>
    </xf>
    <xf numFmtId="165" fontId="15" fillId="0" borderId="26" xfId="0" applyNumberFormat="1" applyFont="1" applyBorder="1" applyAlignment="1">
      <alignment horizontal="right"/>
    </xf>
    <xf numFmtId="165" fontId="15" fillId="0" borderId="27" xfId="0" applyNumberFormat="1" applyFont="1" applyBorder="1" applyAlignment="1">
      <alignment horizontal="left"/>
    </xf>
    <xf numFmtId="0" fontId="0" fillId="3" borderId="3" xfId="0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24" xfId="0" applyNumberFormat="1" applyFill="1" applyBorder="1" applyAlignment="1">
      <alignment/>
    </xf>
    <xf numFmtId="165" fontId="0" fillId="3" borderId="22" xfId="0" applyNumberFormat="1" applyFill="1" applyBorder="1" applyAlignment="1">
      <alignment/>
    </xf>
    <xf numFmtId="165" fontId="0" fillId="3" borderId="23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  <xf numFmtId="165" fontId="0" fillId="2" borderId="21" xfId="0" applyNumberFormat="1" applyFill="1" applyBorder="1" applyAlignment="1">
      <alignment/>
    </xf>
    <xf numFmtId="165" fontId="0" fillId="2" borderId="6" xfId="0" applyNumberFormat="1" applyFill="1" applyBorder="1" applyAlignment="1">
      <alignment/>
    </xf>
    <xf numFmtId="165" fontId="0" fillId="2" borderId="22" xfId="0" applyNumberForma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165" fontId="1" fillId="2" borderId="22" xfId="0" applyNumberFormat="1" applyFon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23" xfId="0" applyNumberFormat="1" applyFill="1" applyBorder="1" applyAlignment="1">
      <alignment/>
    </xf>
    <xf numFmtId="165" fontId="0" fillId="2" borderId="28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29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165" fontId="0" fillId="2" borderId="30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165" fontId="0" fillId="2" borderId="31" xfId="0" applyNumberFormat="1" applyFill="1" applyBorder="1" applyAlignment="1">
      <alignment/>
    </xf>
    <xf numFmtId="165" fontId="0" fillId="2" borderId="32" xfId="0" applyNumberFormat="1" applyFill="1" applyBorder="1" applyAlignment="1">
      <alignment/>
    </xf>
    <xf numFmtId="165" fontId="18" fillId="0" borderId="19" xfId="0" applyNumberFormat="1" applyFont="1" applyBorder="1" applyAlignment="1">
      <alignment horizontal="center"/>
    </xf>
    <xf numFmtId="165" fontId="18" fillId="2" borderId="22" xfId="0" applyNumberFormat="1" applyFont="1" applyFill="1" applyBorder="1" applyAlignment="1">
      <alignment/>
    </xf>
    <xf numFmtId="165" fontId="18" fillId="2" borderId="33" xfId="0" applyNumberFormat="1" applyFont="1" applyFill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8" fillId="0" borderId="17" xfId="0" applyFont="1" applyBorder="1" applyAlignment="1">
      <alignment/>
    </xf>
    <xf numFmtId="165" fontId="18" fillId="0" borderId="32" xfId="0" applyNumberFormat="1" applyFont="1" applyBorder="1" applyAlignment="1">
      <alignment/>
    </xf>
    <xf numFmtId="0" fontId="0" fillId="3" borderId="4" xfId="0" applyFill="1" applyBorder="1" applyAlignment="1">
      <alignment/>
    </xf>
    <xf numFmtId="165" fontId="0" fillId="3" borderId="17" xfId="0" applyNumberFormat="1" applyFill="1" applyBorder="1" applyAlignment="1">
      <alignment/>
    </xf>
    <xf numFmtId="165" fontId="16" fillId="0" borderId="6" xfId="0" applyNumberFormat="1" applyFont="1" applyBorder="1" applyAlignment="1">
      <alignment horizontal="right"/>
    </xf>
    <xf numFmtId="0" fontId="29" fillId="0" borderId="3" xfId="0" applyFont="1" applyBorder="1" applyAlignment="1">
      <alignment/>
    </xf>
    <xf numFmtId="165" fontId="0" fillId="0" borderId="6" xfId="0" applyNumberFormat="1" applyFont="1" applyBorder="1" applyAlignment="1">
      <alignment horizontal="right"/>
    </xf>
    <xf numFmtId="165" fontId="0" fillId="2" borderId="14" xfId="0" applyNumberFormat="1" applyFill="1" applyBorder="1" applyAlignment="1">
      <alignment/>
    </xf>
    <xf numFmtId="165" fontId="0" fillId="2" borderId="33" xfId="0" applyNumberFormat="1" applyFill="1" applyBorder="1" applyAlignment="1">
      <alignment/>
    </xf>
    <xf numFmtId="0" fontId="17" fillId="0" borderId="1" xfId="0" applyFont="1" applyBorder="1" applyAlignment="1">
      <alignment horizontal="center"/>
    </xf>
    <xf numFmtId="165" fontId="17" fillId="0" borderId="15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latin typeface="Arial Narrow"/>
                <a:ea typeface="Arial Narrow"/>
                <a:cs typeface="Arial Narrow"/>
              </a:rPr>
              <a:t>Variations durées des saisons avec la position du périhélie</a:t>
            </a:r>
          </a:p>
        </c:rich>
      </c:tx>
      <c:layout>
        <c:manualLayout>
          <c:xMode val="factor"/>
          <c:yMode val="factor"/>
          <c:x val="-0.00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725"/>
          <c:w val="0.9665"/>
          <c:h val="0.91125"/>
        </c:manualLayout>
      </c:layout>
      <c:scatterChart>
        <c:scatterStyle val="smoothMarker"/>
        <c:varyColors val="0"/>
        <c:ser>
          <c:idx val="0"/>
          <c:order val="0"/>
          <c:tx>
            <c:v>printemps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Variations!$A$51:$A$75</c:f>
              <c:numCache/>
            </c:numRef>
          </c:xVal>
          <c:yVal>
            <c:numRef>
              <c:f>Variations!$O$51:$O$75</c:f>
              <c:numCache/>
            </c:numRef>
          </c:yVal>
          <c:smooth val="1"/>
        </c:ser>
        <c:ser>
          <c:idx val="1"/>
          <c:order val="1"/>
          <c:tx>
            <c:v>Eté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Variations!$A$51:$A$75</c:f>
              <c:numCache/>
            </c:numRef>
          </c:xVal>
          <c:yVal>
            <c:numRef>
              <c:f>Variations!$P$51:$P$75</c:f>
              <c:numCache/>
            </c:numRef>
          </c:yVal>
          <c:smooth val="1"/>
        </c:ser>
        <c:ser>
          <c:idx val="2"/>
          <c:order val="2"/>
          <c:tx>
            <c:v>Automne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Variations!$A$51:$A$75</c:f>
              <c:numCache/>
            </c:numRef>
          </c:xVal>
          <c:yVal>
            <c:numRef>
              <c:f>Variations!$Q$51:$Q$75</c:f>
              <c:numCache/>
            </c:numRef>
          </c:yVal>
          <c:smooth val="1"/>
        </c:ser>
        <c:ser>
          <c:idx val="3"/>
          <c:order val="3"/>
          <c:tx>
            <c:v>Hiver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Variations!$A$51:$A$75</c:f>
              <c:numCache/>
            </c:numRef>
          </c:xVal>
          <c:yVal>
            <c:numRef>
              <c:f>Variations!$R$51:$R$75</c:f>
              <c:numCache/>
            </c:numRef>
          </c:yVal>
          <c:smooth val="1"/>
        </c:ser>
        <c:axId val="4033013"/>
        <c:axId val="36297118"/>
      </c:scatterChart>
      <c:valAx>
        <c:axId val="403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Narrow"/>
                    <a:ea typeface="Arial Narrow"/>
                    <a:cs typeface="Arial Narrow"/>
                  </a:rPr>
                  <a:t>pos. périhélie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6297118"/>
        <c:crosses val="autoZero"/>
        <c:crossBetween val="midCat"/>
        <c:dispUnits/>
      </c:valAx>
      <c:valAx>
        <c:axId val="3629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Narrow"/>
                    <a:ea typeface="Arial Narrow"/>
                    <a:cs typeface="Arial Narrow"/>
                  </a:rPr>
                  <a:t>durée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4033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Narrow"/>
                <a:ea typeface="Arial Narrow"/>
                <a:cs typeface="Arial Narrow"/>
              </a:rPr>
              <a:t>Variations durées des saisons avec la position du périhélie</a:t>
            </a:r>
          </a:p>
        </c:rich>
      </c:tx>
      <c:layout>
        <c:manualLayout>
          <c:xMode val="factor"/>
          <c:yMode val="factor"/>
          <c:x val="-0.003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625"/>
          <c:w val="0.9625"/>
          <c:h val="0.91525"/>
        </c:manualLayout>
      </c:layout>
      <c:scatterChart>
        <c:scatterStyle val="smoothMarker"/>
        <c:varyColors val="0"/>
        <c:ser>
          <c:idx val="0"/>
          <c:order val="0"/>
          <c:tx>
            <c:v>printemps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Variations!$B$21:$B$47</c:f>
              <c:numCache/>
            </c:numRef>
          </c:xVal>
          <c:yVal>
            <c:numRef>
              <c:f>Variations!$O$21:$O$47</c:f>
              <c:numCache/>
            </c:numRef>
          </c:yVal>
          <c:smooth val="1"/>
        </c:ser>
        <c:ser>
          <c:idx val="1"/>
          <c:order val="1"/>
          <c:tx>
            <c:v>Eté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Variations!$B$21:$B$47</c:f>
              <c:numCache/>
            </c:numRef>
          </c:xVal>
          <c:yVal>
            <c:numRef>
              <c:f>Variations!$P$21:$P$47</c:f>
              <c:numCache/>
            </c:numRef>
          </c:yVal>
          <c:smooth val="1"/>
        </c:ser>
        <c:ser>
          <c:idx val="2"/>
          <c:order val="2"/>
          <c:tx>
            <c:v>Automne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Variations!$B$21:$B$47</c:f>
              <c:numCache/>
            </c:numRef>
          </c:xVal>
          <c:yVal>
            <c:numRef>
              <c:f>Variations!$Q$21:$Q$47</c:f>
              <c:numCache/>
            </c:numRef>
          </c:yVal>
          <c:smooth val="1"/>
        </c:ser>
        <c:ser>
          <c:idx val="3"/>
          <c:order val="3"/>
          <c:tx>
            <c:v>Hiver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Variations!$B$21:$B$47</c:f>
              <c:numCache/>
            </c:numRef>
          </c:xVal>
          <c:yVal>
            <c:numRef>
              <c:f>Variations!$R$21:$R$47</c:f>
              <c:numCache/>
            </c:numRef>
          </c:yVal>
          <c:smooth val="1"/>
        </c:ser>
        <c:axId val="58238607"/>
        <c:axId val="54385416"/>
      </c:scatterChart>
      <c:valAx>
        <c:axId val="5823860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Narrow"/>
                    <a:ea typeface="Arial Narrow"/>
                    <a:cs typeface="Arial Narrow"/>
                  </a:rPr>
                  <a:t>pos. périhélie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4385416"/>
        <c:crosses val="autoZero"/>
        <c:crossBetween val="midCat"/>
        <c:dispUnits/>
      </c:valAx>
      <c:valAx>
        <c:axId val="54385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Narrow"/>
                    <a:ea typeface="Arial Narrow"/>
                    <a:cs typeface="Arial Narrow"/>
                  </a:rPr>
                  <a:t>durée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58238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3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9525</xdr:rowOff>
    </xdr:from>
    <xdr:to>
      <xdr:col>8</xdr:col>
      <xdr:colOff>542925</xdr:colOff>
      <xdr:row>7</xdr:row>
      <xdr:rowOff>76200</xdr:rowOff>
    </xdr:to>
    <xdr:grpSp>
      <xdr:nvGrpSpPr>
        <xdr:cNvPr id="1" name="Group 11"/>
        <xdr:cNvGrpSpPr>
          <a:grpSpLocks/>
        </xdr:cNvGrpSpPr>
      </xdr:nvGrpSpPr>
      <xdr:grpSpPr>
        <a:xfrm>
          <a:off x="5562600" y="266700"/>
          <a:ext cx="2562225" cy="1409700"/>
          <a:chOff x="584" y="28"/>
          <a:chExt cx="269" cy="15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84" y="28"/>
            <a:ext cx="269" cy="152"/>
          </a:xfrm>
          <a:prstGeom prst="rect">
            <a:avLst/>
          </a:prstGeom>
          <a:solidFill>
            <a:srgbClr val="CC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811" y="143"/>
            <a:ext cx="40" cy="30"/>
          </a:xfrm>
          <a:prstGeom prst="rect">
            <a:avLst/>
          </a:prstGeom>
          <a:noFill/>
          <a:ln w="3175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(3)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811" y="104"/>
            <a:ext cx="40" cy="30"/>
          </a:xfrm>
          <a:prstGeom prst="rect">
            <a:avLst/>
          </a:prstGeom>
          <a:noFill/>
          <a:ln w="3175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(2)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811" y="55"/>
            <a:ext cx="40" cy="29"/>
          </a:xfrm>
          <a:prstGeom prst="rect">
            <a:avLst/>
          </a:prstGeom>
          <a:noFill/>
          <a:ln w="3175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(1)</a:t>
            </a:r>
          </a:p>
        </xdr:txBody>
      </xdr:sp>
    </xdr:grpSp>
    <xdr:clientData/>
  </xdr:twoCellAnchor>
  <xdr:twoCellAnchor>
    <xdr:from>
      <xdr:col>2</xdr:col>
      <xdr:colOff>390525</xdr:colOff>
      <xdr:row>17</xdr:row>
      <xdr:rowOff>95250</xdr:rowOff>
    </xdr:from>
    <xdr:to>
      <xdr:col>7</xdr:col>
      <xdr:colOff>9525</xdr:colOff>
      <xdr:row>35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105275"/>
          <a:ext cx="3562350" cy="2838450"/>
        </a:xfrm>
        <a:prstGeom prst="rect">
          <a:avLst/>
        </a:prstGeom>
        <a:noFill/>
        <a:ln w="31750" cmpd="sng">
          <a:noFill/>
        </a:ln>
      </xdr:spPr>
    </xdr:pic>
    <xdr:clientData/>
  </xdr:twoCellAnchor>
  <xdr:twoCellAnchor>
    <xdr:from>
      <xdr:col>6</xdr:col>
      <xdr:colOff>142875</xdr:colOff>
      <xdr:row>7</xdr:row>
      <xdr:rowOff>152400</xdr:rowOff>
    </xdr:from>
    <xdr:to>
      <xdr:col>10</xdr:col>
      <xdr:colOff>428625</xdr:colOff>
      <xdr:row>17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1752600"/>
          <a:ext cx="3028950" cy="2352675"/>
        </a:xfrm>
        <a:prstGeom prst="rect">
          <a:avLst/>
        </a:prstGeom>
        <a:noFill/>
        <a:ln w="31750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0.49925</cdr:y>
    </cdr:from>
    <cdr:to>
      <cdr:x>0.537</cdr:x>
      <cdr:y>0.539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2819400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 Narrow"/>
              <a:ea typeface="Arial Narrow"/>
              <a:cs typeface="Arial Narrow"/>
            </a:rPr>
            <a:t>Terr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400050</xdr:colOff>
      <xdr:row>47</xdr:row>
      <xdr:rowOff>142875</xdr:rowOff>
    </xdr:from>
    <xdr:to>
      <xdr:col>28</xdr:col>
      <xdr:colOff>0</xdr:colOff>
      <xdr:row>78</xdr:row>
      <xdr:rowOff>152400</xdr:rowOff>
    </xdr:to>
    <xdr:graphicFrame>
      <xdr:nvGraphicFramePr>
        <xdr:cNvPr id="1" name="Chart 1"/>
        <xdr:cNvGraphicFramePr/>
      </xdr:nvGraphicFramePr>
      <xdr:xfrm>
        <a:off x="14258925" y="8810625"/>
        <a:ext cx="64579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228600</xdr:colOff>
      <xdr:row>0</xdr:row>
      <xdr:rowOff>123825</xdr:rowOff>
    </xdr:from>
    <xdr:to>
      <xdr:col>28</xdr:col>
      <xdr:colOff>0</xdr:colOff>
      <xdr:row>29</xdr:row>
      <xdr:rowOff>38100</xdr:rowOff>
    </xdr:to>
    <xdr:graphicFrame>
      <xdr:nvGraphicFramePr>
        <xdr:cNvPr id="2" name="Chart 2"/>
        <xdr:cNvGraphicFramePr/>
      </xdr:nvGraphicFramePr>
      <xdr:xfrm>
        <a:off x="14087475" y="123825"/>
        <a:ext cx="6629400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8</xdr:row>
      <xdr:rowOff>133350</xdr:rowOff>
    </xdr:from>
    <xdr:to>
      <xdr:col>10</xdr:col>
      <xdr:colOff>219075</xdr:colOff>
      <xdr:row>14</xdr:row>
      <xdr:rowOff>200025</xdr:rowOff>
    </xdr:to>
    <xdr:grpSp>
      <xdr:nvGrpSpPr>
        <xdr:cNvPr id="3" name="Group 10"/>
        <xdr:cNvGrpSpPr>
          <a:grpSpLocks/>
        </xdr:cNvGrpSpPr>
      </xdr:nvGrpSpPr>
      <xdr:grpSpPr>
        <a:xfrm>
          <a:off x="6029325" y="1857375"/>
          <a:ext cx="2562225" cy="1457325"/>
          <a:chOff x="584" y="28"/>
          <a:chExt cx="269" cy="152"/>
        </a:xfrm>
        <a:solidFill>
          <a:srgbClr val="FFFFFF"/>
        </a:solidFill>
      </xdr:grpSpPr>
      <xdr:sp>
        <xdr:nvSpPr>
          <xdr:cNvPr id="4" name="AutoShape 11"/>
          <xdr:cNvSpPr>
            <a:spLocks/>
          </xdr:cNvSpPr>
        </xdr:nvSpPr>
        <xdr:spPr>
          <a:xfrm>
            <a:off x="584" y="28"/>
            <a:ext cx="269" cy="152"/>
          </a:xfrm>
          <a:prstGeom prst="rect">
            <a:avLst/>
          </a:prstGeom>
          <a:solidFill>
            <a:srgbClr val="CC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Narrow"/>
                <a:ea typeface="Arial Narrow"/>
                <a:cs typeface="Arial Narrow"/>
              </a:rPr>
              <a:t/>
            </a:r>
          </a:p>
        </xdr:txBody>
      </xdr:sp>
      <xdr:sp>
        <xdr:nvSpPr>
          <xdr:cNvPr id="8" name="AutoShape 15"/>
          <xdr:cNvSpPr>
            <a:spLocks/>
          </xdr:cNvSpPr>
        </xdr:nvSpPr>
        <xdr:spPr>
          <a:xfrm>
            <a:off x="811" y="142"/>
            <a:ext cx="40" cy="28"/>
          </a:xfrm>
          <a:prstGeom prst="rect">
            <a:avLst/>
          </a:prstGeom>
          <a:noFill/>
          <a:ln w="3175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(3)</a:t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812" y="104"/>
            <a:ext cx="40" cy="28"/>
          </a:xfrm>
          <a:prstGeom prst="rect">
            <a:avLst/>
          </a:prstGeom>
          <a:noFill/>
          <a:ln w="3175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(2)</a:t>
            </a:r>
          </a:p>
        </xdr:txBody>
      </xdr:sp>
      <xdr:sp>
        <xdr:nvSpPr>
          <xdr:cNvPr id="10" name="AutoShape 17"/>
          <xdr:cNvSpPr>
            <a:spLocks/>
          </xdr:cNvSpPr>
        </xdr:nvSpPr>
        <xdr:spPr>
          <a:xfrm>
            <a:off x="811" y="55"/>
            <a:ext cx="40" cy="28"/>
          </a:xfrm>
          <a:prstGeom prst="rect">
            <a:avLst/>
          </a:prstGeom>
          <a:noFill/>
          <a:ln w="31750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(1)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workbookViewId="0" topLeftCell="A1">
      <selection activeCell="J4" sqref="J4"/>
    </sheetView>
  </sheetViews>
  <sheetFormatPr defaultColWidth="12" defaultRowHeight="12.75"/>
  <cols>
    <col min="1" max="1" width="37.33203125" style="0" customWidth="1"/>
    <col min="2" max="2" width="14.33203125" style="0" customWidth="1"/>
    <col min="3" max="3" width="15" style="0" customWidth="1"/>
    <col min="4" max="6" width="14" style="0" customWidth="1"/>
  </cols>
  <sheetData>
    <row r="1" spans="1:6" ht="20.25">
      <c r="A1" s="33" t="s">
        <v>0</v>
      </c>
      <c r="B1" s="3"/>
      <c r="C1" s="2"/>
      <c r="D1" s="2"/>
      <c r="E1" s="2"/>
      <c r="F1" s="2"/>
    </row>
    <row r="2" spans="1:5" s="17" customFormat="1" ht="16.5">
      <c r="A2" s="14"/>
      <c r="B2" s="15"/>
      <c r="C2" s="16"/>
      <c r="D2" s="58" t="s">
        <v>43</v>
      </c>
      <c r="E2" s="59" t="s">
        <v>40</v>
      </c>
    </row>
    <row r="3" spans="1:6" s="17" customFormat="1" ht="17.25" thickBot="1">
      <c r="A3" s="14"/>
      <c r="B3" s="15"/>
      <c r="C3" s="16"/>
      <c r="D3" s="56" t="s">
        <v>41</v>
      </c>
      <c r="E3" s="57" t="s">
        <v>42</v>
      </c>
      <c r="F3" s="87"/>
    </row>
    <row r="4" spans="1:6" s="17" customFormat="1" ht="18">
      <c r="A4" s="97" t="s">
        <v>28</v>
      </c>
      <c r="B4" s="98"/>
      <c r="C4" s="18"/>
      <c r="D4" s="18"/>
      <c r="E4" s="83"/>
      <c r="F4" s="86"/>
    </row>
    <row r="5" spans="1:6" s="17" customFormat="1" ht="18">
      <c r="A5" s="19" t="s">
        <v>48</v>
      </c>
      <c r="B5" s="53">
        <v>102.9373</v>
      </c>
      <c r="C5" s="18"/>
      <c r="D5" s="18"/>
      <c r="E5" s="18"/>
      <c r="F5" s="18"/>
    </row>
    <row r="6" spans="1:6" s="17" customFormat="1" ht="18">
      <c r="A6" s="20" t="s">
        <v>44</v>
      </c>
      <c r="B6" s="54">
        <v>0.0167</v>
      </c>
      <c r="C6" s="18"/>
      <c r="D6" s="18"/>
      <c r="E6" s="18"/>
      <c r="F6" s="18"/>
    </row>
    <row r="7" spans="1:6" s="17" customFormat="1" ht="18">
      <c r="A7" s="20" t="s">
        <v>45</v>
      </c>
      <c r="B7" s="54">
        <v>365.25636</v>
      </c>
      <c r="C7" s="18"/>
      <c r="D7" s="18"/>
      <c r="E7" s="18"/>
      <c r="F7" s="18"/>
    </row>
    <row r="8" spans="1:6" s="17" customFormat="1" ht="18.75" thickBot="1">
      <c r="A8" s="21" t="s">
        <v>46</v>
      </c>
      <c r="B8" s="55">
        <f>360/B7</f>
        <v>0.9856091212210515</v>
      </c>
      <c r="C8" s="18"/>
      <c r="D8" s="18"/>
      <c r="E8" s="18"/>
      <c r="F8" s="18"/>
    </row>
    <row r="9" spans="1:6" s="17" customFormat="1" ht="19.5" thickBot="1">
      <c r="A9" s="22"/>
      <c r="B9" s="18"/>
      <c r="C9" s="18"/>
      <c r="D9" s="18"/>
      <c r="E9" s="18"/>
      <c r="F9" s="18"/>
    </row>
    <row r="10" spans="1:6" s="17" customFormat="1" ht="19.5" thickBot="1">
      <c r="A10" s="88"/>
      <c r="B10" s="89"/>
      <c r="C10" s="24" t="s">
        <v>8</v>
      </c>
      <c r="D10" s="25" t="s">
        <v>7</v>
      </c>
      <c r="E10" s="25" t="s">
        <v>6</v>
      </c>
      <c r="F10" s="26" t="s">
        <v>5</v>
      </c>
    </row>
    <row r="11" spans="1:6" s="17" customFormat="1" ht="18.75">
      <c r="A11" s="23" t="s">
        <v>47</v>
      </c>
      <c r="B11" s="27" t="s">
        <v>29</v>
      </c>
      <c r="C11" s="43">
        <f>180-$B$5</f>
        <v>77.0627</v>
      </c>
      <c r="D11" s="43">
        <f>MOD(C11+90,360)</f>
        <v>167.0627</v>
      </c>
      <c r="E11" s="43">
        <f>MOD(D11+90,360)</f>
        <v>257.0627</v>
      </c>
      <c r="F11" s="44">
        <f>E11+90</f>
        <v>347.0627</v>
      </c>
    </row>
    <row r="12" spans="1:6" s="17" customFormat="1" ht="18.75">
      <c r="A12" s="23" t="s">
        <v>26</v>
      </c>
      <c r="B12" s="28" t="s">
        <v>30</v>
      </c>
      <c r="C12" s="45">
        <f>MOD(DEGREES(2*ATAN(TAN(RADIANS(C11/2))*SQRT((1-$B$6)/(1+$B$6)))),360)</f>
        <v>76.13184501196177</v>
      </c>
      <c r="D12" s="45">
        <f>MOD(DEGREES(2*ATAN(TAN(RADIANS(D11/2))*SQRT((1-$B$6)/(1+$B$6)))),360)</f>
        <v>166.84670574641467</v>
      </c>
      <c r="E12" s="45">
        <f>MOD(DEGREES(2*ATAN(TAN(RADIANS(E11/2))*SQRT((1-$B$6)/(1+$B$6)))),360)</f>
        <v>257.99704194498173</v>
      </c>
      <c r="F12" s="84">
        <f>MOD(DEGREES(2*ATAN(TAN(RADIANS(F11/2))*SQRT((1-$B$6)/(1+$B$6)))),360)</f>
        <v>347.27520685905944</v>
      </c>
    </row>
    <row r="13" spans="1:6" s="17" customFormat="1" ht="18.75">
      <c r="A13" s="23" t="s">
        <v>27</v>
      </c>
      <c r="B13" s="28" t="s">
        <v>31</v>
      </c>
      <c r="C13" s="45">
        <f>DEGREES(RADIANS(C12)-$B$6*SIN(RADIANS(C12)))</f>
        <v>75.20289750912723</v>
      </c>
      <c r="D13" s="45">
        <f>DEGREES(RADIANS(D12)-$B$6*SIN(RADIANS(D12)))</f>
        <v>166.6289700603443</v>
      </c>
      <c r="E13" s="45">
        <f>DEGREES(RADIANS(E12)-$B$6*SIN(RADIANS(E12)))</f>
        <v>258.9329619516873</v>
      </c>
      <c r="F13" s="84">
        <f>DEGREES(RADIANS(F12)-$B$6*SIN(RADIANS(F12)))</f>
        <v>347.4859682911733</v>
      </c>
    </row>
    <row r="14" spans="1:6" s="17" customFormat="1" ht="18.75">
      <c r="A14" s="23" t="s">
        <v>49</v>
      </c>
      <c r="B14" s="32" t="s">
        <v>21</v>
      </c>
      <c r="C14" s="46">
        <f>C13/$B$8</f>
        <v>76.30093501565798</v>
      </c>
      <c r="D14" s="46">
        <f>D13/$B$8</f>
        <v>169.06191965219537</v>
      </c>
      <c r="E14" s="46">
        <f>E13/$B$8</f>
        <v>262.71364212914386</v>
      </c>
      <c r="F14" s="85">
        <f>F13/$B$8</f>
        <v>352.5596109141927</v>
      </c>
    </row>
    <row r="15" spans="1:6" s="17" customFormat="1" ht="18.75">
      <c r="A15" s="23" t="s">
        <v>20</v>
      </c>
      <c r="B15" s="92" t="s">
        <v>32</v>
      </c>
      <c r="C15" s="47">
        <f>D14-C14</f>
        <v>92.76098463653739</v>
      </c>
      <c r="D15" s="47">
        <f>E14-D14</f>
        <v>93.65172247694849</v>
      </c>
      <c r="E15" s="47">
        <f>F14-E14</f>
        <v>89.84596878504885</v>
      </c>
      <c r="F15" s="48">
        <f>$B$7-F14+C14</f>
        <v>88.99768410146524</v>
      </c>
    </row>
    <row r="16" spans="1:8" s="17" customFormat="1" ht="18.75">
      <c r="A16" s="23"/>
      <c r="B16" s="30" t="s">
        <v>32</v>
      </c>
      <c r="C16" s="49">
        <f>INT(C15)</f>
        <v>92</v>
      </c>
      <c r="D16" s="49">
        <f>INT(D15)</f>
        <v>93</v>
      </c>
      <c r="E16" s="49">
        <f>INT(E15)</f>
        <v>89</v>
      </c>
      <c r="F16" s="50">
        <f>INT(F15)</f>
        <v>88</v>
      </c>
      <c r="H16" s="16"/>
    </row>
    <row r="17" spans="1:6" s="17" customFormat="1" ht="19.5" thickBot="1">
      <c r="A17" s="29"/>
      <c r="B17" s="31" t="s">
        <v>33</v>
      </c>
      <c r="C17" s="51">
        <f>C15-C16</f>
        <v>0.7609846365373869</v>
      </c>
      <c r="D17" s="51">
        <f>D15-D16</f>
        <v>0.6517224769484926</v>
      </c>
      <c r="E17" s="51">
        <f>E15-E16</f>
        <v>0.8459687850488535</v>
      </c>
      <c r="F17" s="52">
        <f>F15-F16</f>
        <v>0.9976841014652393</v>
      </c>
    </row>
  </sheetData>
  <mergeCells count="1">
    <mergeCell ref="A4:B4"/>
  </mergeCells>
  <printOptions/>
  <pageMargins left="0.6" right="0.48" top="0.32" bottom="0.19" header="0.4921259845" footer="0.18"/>
  <pageSetup horizontalDpi="600" verticalDpi="600" orientation="landscape" paperSize="9" r:id="rId5"/>
  <drawing r:id="rId4"/>
  <legacyDrawing r:id="rId3"/>
  <oleObjects>
    <oleObject progId="Equation.COEE2" shapeId="410961" r:id="rId1"/>
    <oleObject progId="Equation.COEE2" shapeId="4109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="70" zoomScaleNormal="70" workbookViewId="0" topLeftCell="A1">
      <selection activeCell="Q2" sqref="Q2"/>
    </sheetView>
  </sheetViews>
  <sheetFormatPr defaultColWidth="12" defaultRowHeight="12.75"/>
  <cols>
    <col min="1" max="1" width="35" style="0" customWidth="1"/>
    <col min="2" max="2" width="12.5" style="2" customWidth="1"/>
    <col min="3" max="3" width="14.5" style="2" customWidth="1"/>
    <col min="4" max="5" width="12.16015625" style="2" customWidth="1"/>
    <col min="6" max="6" width="12.33203125" style="2" customWidth="1"/>
    <col min="7" max="7" width="11.83203125" style="2" customWidth="1"/>
    <col min="8" max="18" width="12" style="2" customWidth="1"/>
  </cols>
  <sheetData>
    <row r="1" spans="1:2" ht="20.25">
      <c r="A1" s="1" t="s">
        <v>0</v>
      </c>
      <c r="B1" s="3"/>
    </row>
    <row r="2" spans="1:2" ht="12.75" customHeight="1">
      <c r="A2" s="1"/>
      <c r="B2" s="3"/>
    </row>
    <row r="3" spans="1:2" ht="12.75" customHeight="1" thickBot="1">
      <c r="A3" s="1"/>
      <c r="B3" s="3"/>
    </row>
    <row r="4" spans="1:5" ht="16.5">
      <c r="A4" s="102" t="s">
        <v>28</v>
      </c>
      <c r="B4" s="103"/>
      <c r="D4" s="58" t="s">
        <v>43</v>
      </c>
      <c r="E4" s="59" t="s">
        <v>40</v>
      </c>
    </row>
    <row r="5" spans="1:5" ht="18.75">
      <c r="A5" s="19" t="s">
        <v>48</v>
      </c>
      <c r="B5" s="62">
        <v>102.9373</v>
      </c>
      <c r="D5" s="56" t="s">
        <v>41</v>
      </c>
      <c r="E5" s="57" t="s">
        <v>42</v>
      </c>
    </row>
    <row r="6" spans="1:2" ht="18">
      <c r="A6" s="20" t="s">
        <v>44</v>
      </c>
      <c r="B6" s="63">
        <v>0.0167</v>
      </c>
    </row>
    <row r="7" spans="1:2" ht="18">
      <c r="A7" s="20" t="s">
        <v>45</v>
      </c>
      <c r="B7" s="63">
        <v>365.25636</v>
      </c>
    </row>
    <row r="8" spans="1:2" ht="18.75" thickBot="1">
      <c r="A8" s="21" t="s">
        <v>46</v>
      </c>
      <c r="B8" s="64">
        <f>360/B7</f>
        <v>0.9856091212210515</v>
      </c>
    </row>
    <row r="9" spans="1:6" ht="18.75" thickBot="1">
      <c r="A9" s="22"/>
      <c r="B9" s="5"/>
      <c r="C9" s="99" t="s">
        <v>25</v>
      </c>
      <c r="D9" s="100"/>
      <c r="E9" s="100"/>
      <c r="F9" s="101"/>
    </row>
    <row r="10" spans="1:6" ht="18.75" thickBot="1">
      <c r="A10" s="88"/>
      <c r="B10" s="7"/>
      <c r="C10" s="11" t="s">
        <v>8</v>
      </c>
      <c r="D10" s="12" t="s">
        <v>7</v>
      </c>
      <c r="E10" s="12" t="s">
        <v>6</v>
      </c>
      <c r="F10" s="13" t="s">
        <v>5</v>
      </c>
    </row>
    <row r="11" spans="1:6" ht="18">
      <c r="A11" s="23" t="s">
        <v>47</v>
      </c>
      <c r="B11" s="9" t="s">
        <v>23</v>
      </c>
      <c r="C11" s="65">
        <f>180-$B$5</f>
        <v>77.0627</v>
      </c>
      <c r="D11" s="65">
        <f>MOD(C11+90,360)</f>
        <v>167.0627</v>
      </c>
      <c r="E11" s="65">
        <f>MOD(D11+90,360)</f>
        <v>257.0627</v>
      </c>
      <c r="F11" s="66">
        <f>E11+90</f>
        <v>347.0627</v>
      </c>
    </row>
    <row r="12" spans="1:6" ht="18">
      <c r="A12" s="23" t="s">
        <v>26</v>
      </c>
      <c r="B12" s="10" t="s">
        <v>22</v>
      </c>
      <c r="C12" s="67">
        <f>MOD(DEGREES(2*ATAN(TAN(RADIANS(C11/2))*SQRT((1-$B$6)/(1+$B$6)))),360)</f>
        <v>76.13184501196177</v>
      </c>
      <c r="D12" s="67">
        <f>MOD(DEGREES(2*ATAN(TAN(RADIANS(D11/2))*SQRT((1-$B$6)/(1+$B$6)))),360)</f>
        <v>166.84670574641467</v>
      </c>
      <c r="E12" s="67">
        <f>MOD(DEGREES(2*ATAN(TAN(RADIANS(E11/2))*SQRT((1-$B$6)/(1+$B$6)))),360)</f>
        <v>257.99704194498173</v>
      </c>
      <c r="F12" s="68">
        <f>MOD(DEGREES(2*ATAN(TAN(RADIANS(F11/2))*SQRT((1-$B$6)/(1+$B$6)))),360)</f>
        <v>347.27520685905944</v>
      </c>
    </row>
    <row r="13" spans="1:6" ht="18">
      <c r="A13" s="23" t="s">
        <v>27</v>
      </c>
      <c r="B13" s="10" t="s">
        <v>24</v>
      </c>
      <c r="C13" s="67">
        <f>DEGREES(RADIANS(C12)-$B$6*SIN(RADIANS(C12)))</f>
        <v>75.20289750912723</v>
      </c>
      <c r="D13" s="67">
        <f>DEGREES(RADIANS(D12)-$B$6*SIN(RADIANS(D12)))</f>
        <v>166.6289700603443</v>
      </c>
      <c r="E13" s="67">
        <f>DEGREES(RADIANS(E12)-$B$6*SIN(RADIANS(E12)))</f>
        <v>258.9329619516873</v>
      </c>
      <c r="F13" s="68">
        <f>DEGREES(RADIANS(F12)-$B$6*SIN(RADIANS(F12)))</f>
        <v>347.4859682911733</v>
      </c>
    </row>
    <row r="14" spans="1:6" ht="18">
      <c r="A14" s="23" t="s">
        <v>49</v>
      </c>
      <c r="B14" s="10" t="s">
        <v>21</v>
      </c>
      <c r="C14" s="95">
        <f>C13/$B$8</f>
        <v>76.30093501565798</v>
      </c>
      <c r="D14" s="95">
        <f>D13/$B$8</f>
        <v>169.06191965219537</v>
      </c>
      <c r="E14" s="95">
        <f>E13/$B$8</f>
        <v>262.71364212914386</v>
      </c>
      <c r="F14" s="96">
        <f>F13/$B$8</f>
        <v>352.5596109141927</v>
      </c>
    </row>
    <row r="15" spans="1:6" ht="18">
      <c r="A15" s="93" t="s">
        <v>20</v>
      </c>
      <c r="B15" s="94" t="s">
        <v>32</v>
      </c>
      <c r="C15" s="69">
        <f>D14-C14</f>
        <v>92.76098463653739</v>
      </c>
      <c r="D15" s="69">
        <f>E14-D14</f>
        <v>93.65172247694849</v>
      </c>
      <c r="E15" s="69">
        <f>F14-E14</f>
        <v>89.84596878504885</v>
      </c>
      <c r="F15" s="70">
        <f>$B$7-F14+C14</f>
        <v>88.99768410146524</v>
      </c>
    </row>
    <row r="16" spans="1:6" ht="15.75">
      <c r="A16" s="6"/>
      <c r="B16" s="30" t="s">
        <v>32</v>
      </c>
      <c r="C16" s="71">
        <f>INT(C15)</f>
        <v>92</v>
      </c>
      <c r="D16" s="71">
        <f>INT(D15)</f>
        <v>93</v>
      </c>
      <c r="E16" s="71">
        <f>INT(E15)</f>
        <v>89</v>
      </c>
      <c r="F16" s="72">
        <f>INT(F15)</f>
        <v>88</v>
      </c>
    </row>
    <row r="17" spans="1:6" ht="16.5" thickBot="1">
      <c r="A17" s="8"/>
      <c r="B17" s="31" t="s">
        <v>33</v>
      </c>
      <c r="C17" s="73">
        <f>C15-C16</f>
        <v>0.7609846365373869</v>
      </c>
      <c r="D17" s="73">
        <f>D15-D16</f>
        <v>0.6517224769484926</v>
      </c>
      <c r="E17" s="73">
        <f>E15-E16</f>
        <v>0.8459687850488535</v>
      </c>
      <c r="F17" s="74">
        <f>F15-F16</f>
        <v>0.9976841014652393</v>
      </c>
    </row>
    <row r="18" ht="13.5" thickBot="1"/>
    <row r="19" spans="1:18" ht="15.75">
      <c r="A19" s="4"/>
      <c r="B19" s="5"/>
      <c r="C19" s="5"/>
      <c r="D19" s="5"/>
      <c r="E19" s="5"/>
      <c r="F19" s="5"/>
      <c r="G19" s="5"/>
      <c r="H19" s="34" t="s">
        <v>50</v>
      </c>
      <c r="I19" s="5"/>
      <c r="J19" s="5"/>
      <c r="K19" s="5"/>
      <c r="L19" s="5"/>
      <c r="M19" s="5"/>
      <c r="N19" s="5"/>
      <c r="O19" s="5"/>
      <c r="P19" s="5"/>
      <c r="Q19" s="5"/>
      <c r="R19" s="35"/>
    </row>
    <row r="20" spans="1:18" ht="12.75">
      <c r="A20" s="36" t="s">
        <v>19</v>
      </c>
      <c r="B20" s="37" t="s">
        <v>18</v>
      </c>
      <c r="C20" s="40" t="s">
        <v>3</v>
      </c>
      <c r="D20" s="41" t="s">
        <v>2</v>
      </c>
      <c r="E20" s="41" t="s">
        <v>4</v>
      </c>
      <c r="F20" s="40" t="s">
        <v>9</v>
      </c>
      <c r="G20" s="41" t="s">
        <v>10</v>
      </c>
      <c r="H20" s="42" t="s">
        <v>11</v>
      </c>
      <c r="I20" s="40" t="s">
        <v>12</v>
      </c>
      <c r="J20" s="41" t="s">
        <v>13</v>
      </c>
      <c r="K20" s="42" t="s">
        <v>14</v>
      </c>
      <c r="L20" s="40" t="s">
        <v>15</v>
      </c>
      <c r="M20" s="41" t="s">
        <v>16</v>
      </c>
      <c r="N20" s="42" t="s">
        <v>17</v>
      </c>
      <c r="O20" s="37" t="s">
        <v>8</v>
      </c>
      <c r="P20" s="37" t="s">
        <v>7</v>
      </c>
      <c r="Q20" s="37" t="s">
        <v>6</v>
      </c>
      <c r="R20" s="38" t="s">
        <v>5</v>
      </c>
    </row>
    <row r="21" spans="1:18" ht="12.75">
      <c r="A21" s="60">
        <v>102.9373</v>
      </c>
      <c r="B21" s="61">
        <v>0.0167</v>
      </c>
      <c r="C21" s="75">
        <f>180-A21</f>
        <v>77.0627</v>
      </c>
      <c r="D21" s="76">
        <f>DEGREES(2*ATAN(TAN(RADIANS(C21/2))*SQRT((1-B21)/(1+B21))))</f>
        <v>76.13184501196177</v>
      </c>
      <c r="E21" s="76">
        <f>(DEGREES(RADIANS(D21)-B21*SIN(RADIANS(D21))))/$B$8</f>
        <v>76.30093501565798</v>
      </c>
      <c r="F21" s="75">
        <f>MOD(C21+90,360)</f>
        <v>167.0627</v>
      </c>
      <c r="G21" s="76">
        <f>DEGREES(2*ATAN(TAN(RADIANS(F21/2))*SQRT((1-B21)/(1+B21))))</f>
        <v>166.84670574641467</v>
      </c>
      <c r="H21" s="77">
        <f>(DEGREES(RADIANS(G21)-B21*SIN(RADIANS(G21))))/$B$8</f>
        <v>169.06191965219537</v>
      </c>
      <c r="I21" s="75">
        <f>MOD(F21+90,360)</f>
        <v>257.0627</v>
      </c>
      <c r="J21" s="76">
        <f>DEGREES(2*ATAN(TAN(RADIANS(I21/2))*SQRT((1-B21)/(1+B21))))+360</f>
        <v>257.99704194498173</v>
      </c>
      <c r="K21" s="77">
        <f>(DEGREES(RADIANS(J21)-B21*SIN(RADIANS(J21))))/$B$8</f>
        <v>262.71364212914386</v>
      </c>
      <c r="L21" s="75">
        <f>I21+90</f>
        <v>347.0627</v>
      </c>
      <c r="M21" s="76">
        <f>DEGREES(2*ATAN(TAN(RADIANS(L21/2))*SQRT((1-B21)/(1+B21))))+360</f>
        <v>347.27520685905944</v>
      </c>
      <c r="N21" s="77">
        <f>(DEGREES(RADIANS(M21)-B21*SIN(RADIANS(M21))))/$B$8</f>
        <v>352.5596109141927</v>
      </c>
      <c r="O21" s="76">
        <f>H21-E21</f>
        <v>92.76098463653739</v>
      </c>
      <c r="P21" s="76">
        <f>K21-H21</f>
        <v>93.65172247694849</v>
      </c>
      <c r="Q21" s="76">
        <f>N21-K21</f>
        <v>89.84596878504885</v>
      </c>
      <c r="R21" s="78">
        <f>$B$7-N21+E21</f>
        <v>88.99768410146524</v>
      </c>
    </row>
    <row r="22" spans="1:18" ht="12.75">
      <c r="A22" s="60">
        <v>102.9373</v>
      </c>
      <c r="B22" s="61">
        <v>0</v>
      </c>
      <c r="C22" s="75">
        <f>180-A22</f>
        <v>77.0627</v>
      </c>
      <c r="D22" s="76">
        <f>DEGREES(2*ATAN(TAN(RADIANS(C22/2))*SQRT((1-B22)/(1+B22))))</f>
        <v>77.0627</v>
      </c>
      <c r="E22" s="76">
        <f>(DEGREES(RADIANS(D22)-B22*SIN(RADIANS(D22))))/$B$8</f>
        <v>78.18789248270001</v>
      </c>
      <c r="F22" s="75">
        <f>MOD(C22+90,360)</f>
        <v>167.0627</v>
      </c>
      <c r="G22" s="76">
        <f>DEGREES(2*ATAN(TAN(RADIANS(F22/2))*SQRT((1-B22)/(1+B22))))</f>
        <v>167.0627</v>
      </c>
      <c r="H22" s="77">
        <f>(DEGREES(RADIANS(G22)-B22*SIN(RADIANS(G22))))/$B$8</f>
        <v>169.5019824827</v>
      </c>
      <c r="I22" s="75">
        <f>MOD(F22+90,360)</f>
        <v>257.0627</v>
      </c>
      <c r="J22" s="76">
        <f>DEGREES(2*ATAN(TAN(RADIANS(I22/2))*SQRT((1-B22)/(1+B22))))+360</f>
        <v>257.0627</v>
      </c>
      <c r="K22" s="77">
        <f>(DEGREES(RADIANS(J22)-B22*SIN(RADIANS(J22))))/$B$8</f>
        <v>260.8160724827</v>
      </c>
      <c r="L22" s="75">
        <f>I22+90</f>
        <v>347.0627</v>
      </c>
      <c r="M22" s="76">
        <f>DEGREES(2*ATAN(TAN(RADIANS(L22/2))*SQRT((1-B22)/(1+B22))))+360</f>
        <v>347.0627</v>
      </c>
      <c r="N22" s="77">
        <f>(DEGREES(RADIANS(M22)-B22*SIN(RADIANS(M22))))/$B$8</f>
        <v>352.1301624827</v>
      </c>
      <c r="O22" s="76">
        <f>H22-E22</f>
        <v>91.31408999999998</v>
      </c>
      <c r="P22" s="76">
        <f>K22-H22</f>
        <v>91.31409000000002</v>
      </c>
      <c r="Q22" s="76">
        <f>N22-K22</f>
        <v>91.31408999999996</v>
      </c>
      <c r="R22" s="78">
        <f>$B$7-N22+E22</f>
        <v>91.31409000000001</v>
      </c>
    </row>
    <row r="23" spans="1:18" ht="12.75">
      <c r="A23" s="60">
        <v>102.9373</v>
      </c>
      <c r="B23" s="61">
        <f>B22+0.002</f>
        <v>0.002</v>
      </c>
      <c r="C23" s="75">
        <f aca="true" t="shared" si="0" ref="C23:C47">180-A23</f>
        <v>77.0627</v>
      </c>
      <c r="D23" s="76">
        <f aca="true" t="shared" si="1" ref="D23:D47">DEGREES(2*ATAN(TAN(RADIANS(C23/2))*SQRT((1-B23)/(1+B23))))</f>
        <v>76.95104219536255</v>
      </c>
      <c r="E23" s="76">
        <f aca="true" t="shared" si="2" ref="E23:E47">(DEGREES(RADIANS(D23)-B23*SIN(RADIANS(D23))))/$B$8</f>
        <v>77.96134189825015</v>
      </c>
      <c r="F23" s="75">
        <f aca="true" t="shared" si="3" ref="F23:F47">MOD(C23+90,360)</f>
        <v>167.0627</v>
      </c>
      <c r="G23" s="76">
        <f aca="true" t="shared" si="4" ref="G23:G47">DEGREES(2*ATAN(TAN(RADIANS(F23/2))*SQRT((1-B23)/(1+B23))))</f>
        <v>167.03701965567834</v>
      </c>
      <c r="H23" s="77">
        <f aca="true" t="shared" si="5" ref="H23:H47">(DEGREES(RADIANS(G23)-B23*SIN(RADIANS(G23))))/$B$8</f>
        <v>169.4498465109715</v>
      </c>
      <c r="I23" s="75">
        <f aca="true" t="shared" si="6" ref="I23:I47">MOD(F23+90,360)</f>
        <v>257.0627</v>
      </c>
      <c r="J23" s="76">
        <f aca="true" t="shared" si="7" ref="J23:J47">DEGREES(2*ATAN(TAN(RADIANS(I23/2))*SQRT((1-B23)/(1+B23))))+360</f>
        <v>257.174407812788</v>
      </c>
      <c r="K23" s="77">
        <f aca="true" t="shared" si="8" ref="K23:K47">(DEGREES(RADIANS(J23)-B23*SIN(RADIANS(J23))))/$B$8</f>
        <v>261.0427752818141</v>
      </c>
      <c r="L23" s="75">
        <f aca="true" t="shared" si="9" ref="L23:L47">I23+90</f>
        <v>347.0627</v>
      </c>
      <c r="M23" s="76">
        <f aca="true" t="shared" si="10" ref="M23:M47">DEGREES(2*ATAN(TAN(RADIANS(L23/2))*SQRT((1-B23)/(1+B23))))+360</f>
        <v>347.08833033608124</v>
      </c>
      <c r="N23" s="77">
        <f aca="true" t="shared" si="11" ref="N23:N47">(DEGREES(RADIANS(M23)-B23*SIN(RADIANS(M23))))/$B$8</f>
        <v>352.18214623930777</v>
      </c>
      <c r="O23" s="76">
        <f aca="true" t="shared" si="12" ref="O23:O47">H23-E23</f>
        <v>91.48850461272134</v>
      </c>
      <c r="P23" s="76">
        <f aca="true" t="shared" si="13" ref="P23:P47">K23-H23</f>
        <v>91.5929287708426</v>
      </c>
      <c r="Q23" s="76">
        <f aca="true" t="shared" si="14" ref="Q23:Q47">N23-K23</f>
        <v>91.13937095749367</v>
      </c>
      <c r="R23" s="78">
        <f aca="true" t="shared" si="15" ref="R23:R47">$B$7-N23+E23</f>
        <v>91.03555565894236</v>
      </c>
    </row>
    <row r="24" spans="1:18" ht="12.75">
      <c r="A24" s="60">
        <v>102.9373</v>
      </c>
      <c r="B24" s="61">
        <f aca="true" t="shared" si="16" ref="B24:B47">B23+0.002</f>
        <v>0.004</v>
      </c>
      <c r="C24" s="75">
        <f t="shared" si="0"/>
        <v>77.0627</v>
      </c>
      <c r="D24" s="76">
        <f t="shared" si="1"/>
        <v>76.8394339076863</v>
      </c>
      <c r="E24" s="76">
        <f t="shared" si="2"/>
        <v>77.73494425246243</v>
      </c>
      <c r="F24" s="75">
        <f t="shared" si="3"/>
        <v>167.0627</v>
      </c>
      <c r="G24" s="76">
        <f t="shared" si="4"/>
        <v>167.0112890046659</v>
      </c>
      <c r="H24" s="77">
        <f t="shared" si="5"/>
        <v>169.3975577391698</v>
      </c>
      <c r="I24" s="75">
        <f t="shared" si="6"/>
        <v>257.0627</v>
      </c>
      <c r="J24" s="76">
        <f t="shared" si="7"/>
        <v>257.2861661255759</v>
      </c>
      <c r="K24" s="77">
        <f t="shared" si="8"/>
        <v>261.269629570073</v>
      </c>
      <c r="L24" s="75">
        <f t="shared" si="9"/>
        <v>347.0627</v>
      </c>
      <c r="M24" s="76">
        <f t="shared" si="10"/>
        <v>347.11391096063204</v>
      </c>
      <c r="N24" s="77">
        <f t="shared" si="11"/>
        <v>352.2339783617904</v>
      </c>
      <c r="O24" s="76">
        <f t="shared" si="12"/>
        <v>91.66261348670737</v>
      </c>
      <c r="P24" s="76">
        <f t="shared" si="13"/>
        <v>91.8720718309032</v>
      </c>
      <c r="Q24" s="76">
        <f t="shared" si="14"/>
        <v>90.96434879171738</v>
      </c>
      <c r="R24" s="78">
        <f t="shared" si="15"/>
        <v>90.75732589067202</v>
      </c>
    </row>
    <row r="25" spans="1:18" ht="12.75">
      <c r="A25" s="60">
        <v>102.9373</v>
      </c>
      <c r="B25" s="61">
        <f t="shared" si="16"/>
        <v>0.006</v>
      </c>
      <c r="C25" s="75">
        <f t="shared" si="0"/>
        <v>77.0627</v>
      </c>
      <c r="D25" s="76">
        <f t="shared" si="1"/>
        <v>76.72787464642502</v>
      </c>
      <c r="E25" s="76">
        <f t="shared" si="2"/>
        <v>77.50870026782788</v>
      </c>
      <c r="F25" s="75">
        <f t="shared" si="3"/>
        <v>167.0627</v>
      </c>
      <c r="G25" s="76">
        <f t="shared" si="4"/>
        <v>166.98550774675505</v>
      </c>
      <c r="H25" s="77">
        <f t="shared" si="5"/>
        <v>169.34511557835287</v>
      </c>
      <c r="I25" s="75">
        <f t="shared" si="6"/>
        <v>257.0627</v>
      </c>
      <c r="J25" s="76">
        <f t="shared" si="7"/>
        <v>257.39797543089094</v>
      </c>
      <c r="K25" s="77">
        <f t="shared" si="8"/>
        <v>261.49663462042156</v>
      </c>
      <c r="L25" s="75">
        <f t="shared" si="9"/>
        <v>347.0627</v>
      </c>
      <c r="M25" s="76">
        <f t="shared" si="10"/>
        <v>347.13944216863956</v>
      </c>
      <c r="N25" s="77">
        <f t="shared" si="11"/>
        <v>352.2856594272189</v>
      </c>
      <c r="O25" s="76">
        <f t="shared" si="12"/>
        <v>91.836415310525</v>
      </c>
      <c r="P25" s="76">
        <f t="shared" si="13"/>
        <v>92.15151904206868</v>
      </c>
      <c r="Q25" s="76">
        <f t="shared" si="14"/>
        <v>90.78902480679733</v>
      </c>
      <c r="R25" s="78">
        <f t="shared" si="15"/>
        <v>90.47940084060896</v>
      </c>
    </row>
    <row r="26" spans="1:18" ht="12.75">
      <c r="A26" s="60">
        <v>102.9373</v>
      </c>
      <c r="B26" s="61">
        <f t="shared" si="16"/>
        <v>0.008</v>
      </c>
      <c r="C26" s="75">
        <f t="shared" si="0"/>
        <v>77.0627</v>
      </c>
      <c r="D26" s="76">
        <f t="shared" si="1"/>
        <v>76.61636392165825</v>
      </c>
      <c r="E26" s="76">
        <f t="shared" si="2"/>
        <v>77.28261066534526</v>
      </c>
      <c r="F26" s="75">
        <f t="shared" si="3"/>
        <v>167.0627</v>
      </c>
      <c r="G26" s="76">
        <f t="shared" si="4"/>
        <v>166.9596755799629</v>
      </c>
      <c r="H26" s="77">
        <f t="shared" si="5"/>
        <v>169.29251943555573</v>
      </c>
      <c r="I26" s="75">
        <f t="shared" si="6"/>
        <v>257.0627</v>
      </c>
      <c r="J26" s="76">
        <f t="shared" si="7"/>
        <v>257.5098362219551</v>
      </c>
      <c r="K26" s="77">
        <f t="shared" si="8"/>
        <v>261.72378970425376</v>
      </c>
      <c r="L26" s="75">
        <f t="shared" si="9"/>
        <v>347.0627</v>
      </c>
      <c r="M26" s="76">
        <f t="shared" si="10"/>
        <v>347.164924253385</v>
      </c>
      <c r="N26" s="77">
        <f t="shared" si="11"/>
        <v>352.3371900087721</v>
      </c>
      <c r="O26" s="76">
        <f t="shared" si="12"/>
        <v>92.00990877021047</v>
      </c>
      <c r="P26" s="76">
        <f t="shared" si="13"/>
        <v>92.43127026869803</v>
      </c>
      <c r="Q26" s="76">
        <f t="shared" si="14"/>
        <v>90.61340030451834</v>
      </c>
      <c r="R26" s="78">
        <f t="shared" si="15"/>
        <v>90.20178065657313</v>
      </c>
    </row>
    <row r="27" spans="1:18" ht="12.75">
      <c r="A27" s="60">
        <v>102.9373</v>
      </c>
      <c r="B27" s="61">
        <f t="shared" si="16"/>
        <v>0.01</v>
      </c>
      <c r="C27" s="75">
        <f t="shared" si="0"/>
        <v>77.0627</v>
      </c>
      <c r="D27" s="76">
        <f t="shared" si="1"/>
        <v>76.50490124407416</v>
      </c>
      <c r="E27" s="76">
        <f t="shared" si="2"/>
        <v>77.05667616453546</v>
      </c>
      <c r="F27" s="75">
        <f t="shared" si="3"/>
        <v>167.0627</v>
      </c>
      <c r="G27" s="76">
        <f t="shared" si="4"/>
        <v>166.933792200514</v>
      </c>
      <c r="H27" s="77">
        <f t="shared" si="5"/>
        <v>169.23976871375714</v>
      </c>
      <c r="I27" s="75">
        <f t="shared" si="6"/>
        <v>257.0627</v>
      </c>
      <c r="J27" s="76">
        <f t="shared" si="7"/>
        <v>257.62174899270246</v>
      </c>
      <c r="K27" s="77">
        <f t="shared" si="8"/>
        <v>261.9510940913982</v>
      </c>
      <c r="L27" s="75">
        <f t="shared" si="9"/>
        <v>347.0627</v>
      </c>
      <c r="M27" s="76">
        <f t="shared" si="10"/>
        <v>347.19035750646026</v>
      </c>
      <c r="N27" s="77">
        <f t="shared" si="11"/>
        <v>352.3885706757683</v>
      </c>
      <c r="O27" s="76">
        <f t="shared" si="12"/>
        <v>92.18309254922168</v>
      </c>
      <c r="P27" s="76">
        <f t="shared" si="13"/>
        <v>92.71132537764106</v>
      </c>
      <c r="Q27" s="76">
        <f t="shared" si="14"/>
        <v>90.43747658437007</v>
      </c>
      <c r="R27" s="78">
        <f t="shared" si="15"/>
        <v>89.92446548876715</v>
      </c>
    </row>
    <row r="28" spans="1:18" ht="12.75">
      <c r="A28" s="60">
        <v>102.9373</v>
      </c>
      <c r="B28" s="61">
        <f t="shared" si="16"/>
        <v>0.012</v>
      </c>
      <c r="C28" s="75">
        <f t="shared" si="0"/>
        <v>77.0627</v>
      </c>
      <c r="D28" s="76">
        <f t="shared" si="1"/>
        <v>76.39348612495246</v>
      </c>
      <c r="E28" s="76">
        <f t="shared" si="2"/>
        <v>76.83089748345596</v>
      </c>
      <c r="F28" s="75">
        <f t="shared" si="3"/>
        <v>167.0627</v>
      </c>
      <c r="G28" s="76">
        <f t="shared" si="4"/>
        <v>166.90785730282226</v>
      </c>
      <c r="H28" s="77">
        <f t="shared" si="5"/>
        <v>169.18686281184551</v>
      </c>
      <c r="I28" s="75">
        <f t="shared" si="6"/>
        <v>257.0627</v>
      </c>
      <c r="J28" s="76">
        <f t="shared" si="7"/>
        <v>257.7337142377969</v>
      </c>
      <c r="K28" s="77">
        <f t="shared" si="8"/>
        <v>262.17854705010353</v>
      </c>
      <c r="L28" s="75">
        <f t="shared" si="9"/>
        <v>347.0627</v>
      </c>
      <c r="M28" s="76">
        <f t="shared" si="10"/>
        <v>347.21574221778496</v>
      </c>
      <c r="N28" s="77">
        <f t="shared" si="11"/>
        <v>352.43980199369634</v>
      </c>
      <c r="O28" s="76">
        <f t="shared" si="12"/>
        <v>92.35596532838956</v>
      </c>
      <c r="P28" s="76">
        <f t="shared" si="13"/>
        <v>92.99168423825802</v>
      </c>
      <c r="Q28" s="76">
        <f t="shared" si="14"/>
        <v>90.2612549435928</v>
      </c>
      <c r="R28" s="78">
        <f t="shared" si="15"/>
        <v>89.6474554897596</v>
      </c>
    </row>
    <row r="29" spans="1:18" ht="12.75">
      <c r="A29" s="60">
        <v>102.9373</v>
      </c>
      <c r="B29" s="61">
        <f t="shared" si="16"/>
        <v>0.014</v>
      </c>
      <c r="C29" s="75">
        <f t="shared" si="0"/>
        <v>77.0627</v>
      </c>
      <c r="D29" s="76">
        <f t="shared" si="1"/>
        <v>76.28211807614719</v>
      </c>
      <c r="E29" s="76">
        <f t="shared" si="2"/>
        <v>76.60527533871512</v>
      </c>
      <c r="F29" s="75">
        <f t="shared" si="3"/>
        <v>167.0627</v>
      </c>
      <c r="G29" s="76">
        <f t="shared" si="4"/>
        <v>166.881870579473</v>
      </c>
      <c r="H29" s="77">
        <f t="shared" si="5"/>
        <v>169.13380112458503</v>
      </c>
      <c r="I29" s="75">
        <f t="shared" si="6"/>
        <v>257.0627</v>
      </c>
      <c r="J29" s="76">
        <f t="shared" si="7"/>
        <v>257.8457324526494</v>
      </c>
      <c r="K29" s="77">
        <f t="shared" si="8"/>
        <v>262.4061478470232</v>
      </c>
      <c r="L29" s="75">
        <f t="shared" si="9"/>
        <v>347.0627</v>
      </c>
      <c r="M29" s="76">
        <f t="shared" si="10"/>
        <v>347.2410786756229</v>
      </c>
      <c r="N29" s="77">
        <f t="shared" si="11"/>
        <v>352.4908845242475</v>
      </c>
      <c r="O29" s="76">
        <f t="shared" si="12"/>
        <v>92.52852578586992</v>
      </c>
      <c r="P29" s="76">
        <f t="shared" si="13"/>
        <v>93.27234672243816</v>
      </c>
      <c r="Q29" s="76">
        <f t="shared" si="14"/>
        <v>90.08473667722433</v>
      </c>
      <c r="R29" s="78">
        <f t="shared" si="15"/>
        <v>89.37075081446757</v>
      </c>
    </row>
    <row r="30" spans="1:18" ht="12.75">
      <c r="A30" s="60">
        <v>102.9373</v>
      </c>
      <c r="B30" s="61">
        <f t="shared" si="16"/>
        <v>0.016</v>
      </c>
      <c r="C30" s="75">
        <f t="shared" si="0"/>
        <v>77.0627</v>
      </c>
      <c r="D30" s="76">
        <f t="shared" si="1"/>
        <v>76.17079661006974</v>
      </c>
      <c r="E30" s="76">
        <f t="shared" si="2"/>
        <v>76.37981044548674</v>
      </c>
      <c r="F30" s="75">
        <f t="shared" si="3"/>
        <v>167.0627</v>
      </c>
      <c r="G30" s="76">
        <f t="shared" si="4"/>
        <v>166.85583172120468</v>
      </c>
      <c r="H30" s="77">
        <f t="shared" si="5"/>
        <v>169.08058304258063</v>
      </c>
      <c r="I30" s="75">
        <f t="shared" si="6"/>
        <v>257.0627</v>
      </c>
      <c r="J30" s="76">
        <f t="shared" si="7"/>
        <v>257.95780413343545</v>
      </c>
      <c r="K30" s="77">
        <f t="shared" si="8"/>
        <v>262.63389574720117</v>
      </c>
      <c r="L30" s="75">
        <f t="shared" si="9"/>
        <v>347.0627</v>
      </c>
      <c r="M30" s="76">
        <f t="shared" si="10"/>
        <v>347.266367166598</v>
      </c>
      <c r="N30" s="77">
        <f t="shared" si="11"/>
        <v>352.5418188253457</v>
      </c>
      <c r="O30" s="76">
        <f t="shared" si="12"/>
        <v>92.70077259709389</v>
      </c>
      <c r="P30" s="76">
        <f t="shared" si="13"/>
        <v>93.55331270462054</v>
      </c>
      <c r="Q30" s="76">
        <f t="shared" si="14"/>
        <v>89.9079230781445</v>
      </c>
      <c r="R30" s="78">
        <f t="shared" si="15"/>
        <v>89.09435162014104</v>
      </c>
    </row>
    <row r="31" spans="1:18" ht="12.75">
      <c r="A31" s="60">
        <v>102.9373</v>
      </c>
      <c r="B31" s="61">
        <f t="shared" si="16"/>
        <v>0.018000000000000002</v>
      </c>
      <c r="C31" s="75">
        <f t="shared" si="0"/>
        <v>77.0627</v>
      </c>
      <c r="D31" s="76">
        <f t="shared" si="1"/>
        <v>76.05952123967171</v>
      </c>
      <c r="E31" s="76">
        <f t="shared" si="2"/>
        <v>76.154503517524</v>
      </c>
      <c r="F31" s="75">
        <f t="shared" si="3"/>
        <v>167.0627</v>
      </c>
      <c r="G31" s="76">
        <f t="shared" si="4"/>
        <v>166.82974041689042</v>
      </c>
      <c r="H31" s="77">
        <f t="shared" si="5"/>
        <v>169.02720795224337</v>
      </c>
      <c r="I31" s="75">
        <f t="shared" si="6"/>
        <v>257.0627</v>
      </c>
      <c r="J31" s="76">
        <f t="shared" si="7"/>
        <v>258.06992977711286</v>
      </c>
      <c r="K31" s="77">
        <f t="shared" si="8"/>
        <v>262.86179001405645</v>
      </c>
      <c r="L31" s="75">
        <f t="shared" si="9"/>
        <v>347.0627</v>
      </c>
      <c r="M31" s="76">
        <f t="shared" si="10"/>
        <v>347.29160797571126</v>
      </c>
      <c r="N31" s="77">
        <f t="shared" si="11"/>
        <v>352.5926054511778</v>
      </c>
      <c r="O31" s="76">
        <f t="shared" si="12"/>
        <v>92.87270443471937</v>
      </c>
      <c r="P31" s="76">
        <f t="shared" si="13"/>
        <v>93.83458206181308</v>
      </c>
      <c r="Q31" s="76">
        <f t="shared" si="14"/>
        <v>89.73081543712135</v>
      </c>
      <c r="R31" s="78">
        <f t="shared" si="15"/>
        <v>88.81825806634617</v>
      </c>
    </row>
    <row r="32" spans="1:18" ht="12.75">
      <c r="A32" s="60">
        <v>102.9373</v>
      </c>
      <c r="B32" s="61">
        <f t="shared" si="16"/>
        <v>0.020000000000000004</v>
      </c>
      <c r="C32" s="75">
        <f t="shared" si="0"/>
        <v>77.0627</v>
      </c>
      <c r="D32" s="76">
        <f t="shared" si="1"/>
        <v>75.94829147842798</v>
      </c>
      <c r="E32" s="76">
        <f t="shared" si="2"/>
        <v>75.92935526717412</v>
      </c>
      <c r="F32" s="75">
        <f t="shared" si="3"/>
        <v>167.0627</v>
      </c>
      <c r="G32" s="76">
        <f t="shared" si="4"/>
        <v>166.80359635351962</v>
      </c>
      <c r="H32" s="77">
        <f t="shared" si="5"/>
        <v>168.97367523575488</v>
      </c>
      <c r="I32" s="75">
        <f t="shared" si="6"/>
        <v>257.0627</v>
      </c>
      <c r="J32" s="76">
        <f t="shared" si="7"/>
        <v>258.1821098814391</v>
      </c>
      <c r="K32" s="77">
        <f t="shared" si="8"/>
        <v>263.08982990936875</v>
      </c>
      <c r="L32" s="75">
        <f t="shared" si="9"/>
        <v>347.0627</v>
      </c>
      <c r="M32" s="76">
        <f t="shared" si="10"/>
        <v>347.31680138635625</v>
      </c>
      <c r="N32" s="77">
        <f t="shared" si="11"/>
        <v>352.6432449522242</v>
      </c>
      <c r="O32" s="76">
        <f t="shared" si="12"/>
        <v>93.04431996858077</v>
      </c>
      <c r="P32" s="76">
        <f t="shared" si="13"/>
        <v>94.11615467361386</v>
      </c>
      <c r="Q32" s="76">
        <f t="shared" si="14"/>
        <v>89.55341504285548</v>
      </c>
      <c r="R32" s="78">
        <f t="shared" si="15"/>
        <v>88.54247031494987</v>
      </c>
    </row>
    <row r="33" spans="1:18" ht="12.75">
      <c r="A33" s="60">
        <v>102.9373</v>
      </c>
      <c r="B33" s="61">
        <f t="shared" si="16"/>
        <v>0.022000000000000006</v>
      </c>
      <c r="C33" s="75">
        <f t="shared" si="0"/>
        <v>77.0627</v>
      </c>
      <c r="D33" s="76">
        <f t="shared" si="1"/>
        <v>75.83710684031962</v>
      </c>
      <c r="E33" s="76">
        <f t="shared" si="2"/>
        <v>75.70436640539224</v>
      </c>
      <c r="F33" s="75">
        <f t="shared" si="3"/>
        <v>167.0627</v>
      </c>
      <c r="G33" s="76">
        <f t="shared" si="4"/>
        <v>166.77739921617896</v>
      </c>
      <c r="H33" s="77">
        <f t="shared" si="5"/>
        <v>168.91998427103167</v>
      </c>
      <c r="I33" s="75">
        <f t="shared" si="6"/>
        <v>257.0627</v>
      </c>
      <c r="J33" s="76">
        <f t="shared" si="7"/>
        <v>258.29434494498906</v>
      </c>
      <c r="K33" s="77">
        <f t="shared" si="8"/>
        <v>263.31801469326274</v>
      </c>
      <c r="L33" s="75">
        <f t="shared" si="9"/>
        <v>347.0627</v>
      </c>
      <c r="M33" s="76">
        <f t="shared" si="10"/>
        <v>347.3419476803352</v>
      </c>
      <c r="N33" s="77">
        <f t="shared" si="11"/>
        <v>352.69373787528866</v>
      </c>
      <c r="O33" s="76">
        <f t="shared" si="12"/>
        <v>93.21561786563943</v>
      </c>
      <c r="P33" s="76">
        <f t="shared" si="13"/>
        <v>94.39803042223107</v>
      </c>
      <c r="Q33" s="76">
        <f t="shared" si="14"/>
        <v>89.37572318202592</v>
      </c>
      <c r="R33" s="78">
        <f t="shared" si="15"/>
        <v>88.26698853010355</v>
      </c>
    </row>
    <row r="34" spans="1:18" ht="12.75">
      <c r="A34" s="60">
        <v>102.9373</v>
      </c>
      <c r="B34" s="61">
        <f t="shared" si="16"/>
        <v>0.024000000000000007</v>
      </c>
      <c r="C34" s="75">
        <f t="shared" si="0"/>
        <v>77.0627</v>
      </c>
      <c r="D34" s="76">
        <f t="shared" si="1"/>
        <v>75.72596683981699</v>
      </c>
      <c r="E34" s="76">
        <f t="shared" si="2"/>
        <v>75.47953764175578</v>
      </c>
      <c r="F34" s="75">
        <f t="shared" si="3"/>
        <v>167.0627</v>
      </c>
      <c r="G34" s="76">
        <f t="shared" si="4"/>
        <v>166.75114868803362</v>
      </c>
      <c r="H34" s="77">
        <f t="shared" si="5"/>
        <v>168.8661344316891</v>
      </c>
      <c r="I34" s="75">
        <f t="shared" si="6"/>
        <v>257.0627</v>
      </c>
      <c r="J34" s="76">
        <f t="shared" si="7"/>
        <v>258.40663546717286</v>
      </c>
      <c r="K34" s="77">
        <f t="shared" si="8"/>
        <v>263.54634362419364</v>
      </c>
      <c r="L34" s="75">
        <f t="shared" si="9"/>
        <v>347.0627</v>
      </c>
      <c r="M34" s="76">
        <f t="shared" si="10"/>
        <v>347.36704713787475</v>
      </c>
      <c r="N34" s="77">
        <f t="shared" si="11"/>
        <v>352.74408476352716</v>
      </c>
      <c r="O34" s="76">
        <f t="shared" si="12"/>
        <v>93.38659678993331</v>
      </c>
      <c r="P34" s="76">
        <f t="shared" si="13"/>
        <v>94.68020919250455</v>
      </c>
      <c r="Q34" s="76">
        <f t="shared" si="14"/>
        <v>89.19774113933352</v>
      </c>
      <c r="R34" s="78">
        <f t="shared" si="15"/>
        <v>87.9918128782286</v>
      </c>
    </row>
    <row r="35" spans="1:18" ht="12.75">
      <c r="A35" s="60">
        <v>102.9373</v>
      </c>
      <c r="B35" s="61">
        <f t="shared" si="16"/>
        <v>0.02600000000000001</v>
      </c>
      <c r="C35" s="75">
        <f t="shared" si="0"/>
        <v>77.0627</v>
      </c>
      <c r="D35" s="76">
        <f t="shared" si="1"/>
        <v>75.61487099186276</v>
      </c>
      <c r="E35" s="76">
        <f t="shared" si="2"/>
        <v>75.2548696844785</v>
      </c>
      <c r="F35" s="75">
        <f t="shared" si="3"/>
        <v>167.0627</v>
      </c>
      <c r="G35" s="76">
        <f t="shared" si="4"/>
        <v>166.72484445030784</v>
      </c>
      <c r="H35" s="77">
        <f t="shared" si="5"/>
        <v>168.81212508700463</v>
      </c>
      <c r="I35" s="75">
        <f t="shared" si="6"/>
        <v>257.0627</v>
      </c>
      <c r="J35" s="76">
        <f t="shared" si="7"/>
        <v>258.5189819482534</v>
      </c>
      <c r="K35" s="77">
        <f t="shared" si="8"/>
        <v>263.77481595893147</v>
      </c>
      <c r="L35" s="75">
        <f t="shared" si="9"/>
        <v>347.0627</v>
      </c>
      <c r="M35" s="76">
        <f t="shared" si="10"/>
        <v>347.3921000376417</v>
      </c>
      <c r="N35" s="77">
        <f t="shared" si="11"/>
        <v>352.7942861564778</v>
      </c>
      <c r="O35" s="76">
        <f t="shared" si="12"/>
        <v>93.55725540252612</v>
      </c>
      <c r="P35" s="76">
        <f t="shared" si="13"/>
        <v>94.96269087192684</v>
      </c>
      <c r="Q35" s="76">
        <f t="shared" si="14"/>
        <v>89.01947019754635</v>
      </c>
      <c r="R35" s="78">
        <f t="shared" si="15"/>
        <v>87.71694352800066</v>
      </c>
    </row>
    <row r="36" spans="1:18" ht="12.75">
      <c r="A36" s="60">
        <v>102.9373</v>
      </c>
      <c r="B36" s="61">
        <f t="shared" si="16"/>
        <v>0.02800000000000001</v>
      </c>
      <c r="C36" s="75">
        <f t="shared" si="0"/>
        <v>77.0627</v>
      </c>
      <c r="D36" s="76">
        <f t="shared" si="1"/>
        <v>75.50381881185496</v>
      </c>
      <c r="E36" s="76">
        <f t="shared" si="2"/>
        <v>75.03036324042469</v>
      </c>
      <c r="F36" s="75">
        <f t="shared" si="3"/>
        <v>167.0627</v>
      </c>
      <c r="G36" s="76">
        <f t="shared" si="4"/>
        <v>166.69848618226595</v>
      </c>
      <c r="H36" s="77">
        <f t="shared" si="5"/>
        <v>168.7579556018812</v>
      </c>
      <c r="I36" s="75">
        <f t="shared" si="6"/>
        <v>257.0627</v>
      </c>
      <c r="J36" s="76">
        <f t="shared" si="7"/>
        <v>258.6313848893643</v>
      </c>
      <c r="K36" s="77">
        <f t="shared" si="8"/>
        <v>264.0034309525467</v>
      </c>
      <c r="L36" s="75">
        <f t="shared" si="9"/>
        <v>347.0627</v>
      </c>
      <c r="M36" s="76">
        <f t="shared" si="10"/>
        <v>347.41710665675816</v>
      </c>
      <c r="N36" s="77">
        <f t="shared" si="11"/>
        <v>352.8443425900897</v>
      </c>
      <c r="O36" s="76">
        <f t="shared" si="12"/>
        <v>93.72759236145652</v>
      </c>
      <c r="P36" s="76">
        <f t="shared" si="13"/>
        <v>95.24547535066549</v>
      </c>
      <c r="Q36" s="76">
        <f t="shared" si="14"/>
        <v>88.840911637543</v>
      </c>
      <c r="R36" s="78">
        <f t="shared" si="15"/>
        <v>87.44238065033497</v>
      </c>
    </row>
    <row r="37" spans="1:18" ht="12.75">
      <c r="A37" s="60">
        <v>102.9373</v>
      </c>
      <c r="B37" s="61">
        <f t="shared" si="16"/>
        <v>0.030000000000000013</v>
      </c>
      <c r="C37" s="75">
        <f t="shared" si="0"/>
        <v>77.0627</v>
      </c>
      <c r="D37" s="76">
        <f t="shared" si="1"/>
        <v>75.39280981563009</v>
      </c>
      <c r="E37" s="76">
        <f t="shared" si="2"/>
        <v>74.80601901512306</v>
      </c>
      <c r="F37" s="75">
        <f t="shared" si="3"/>
        <v>167.0627</v>
      </c>
      <c r="G37" s="76">
        <f t="shared" si="4"/>
        <v>166.67207356119243</v>
      </c>
      <c r="H37" s="77">
        <f t="shared" si="5"/>
        <v>168.7036253368096</v>
      </c>
      <c r="I37" s="75">
        <f t="shared" si="6"/>
        <v>257.0627</v>
      </c>
      <c r="J37" s="76">
        <f t="shared" si="7"/>
        <v>258.743844792528</v>
      </c>
      <c r="K37" s="77">
        <f t="shared" si="8"/>
        <v>264.2321878583941</v>
      </c>
      <c r="L37" s="75">
        <f t="shared" si="9"/>
        <v>347.0627</v>
      </c>
      <c r="M37" s="76">
        <f t="shared" si="10"/>
        <v>347.4420672708174</v>
      </c>
      <c r="N37" s="77">
        <f t="shared" si="11"/>
        <v>352.8942545967509</v>
      </c>
      <c r="O37" s="76">
        <f t="shared" si="12"/>
        <v>93.89760632168655</v>
      </c>
      <c r="P37" s="76">
        <f t="shared" si="13"/>
        <v>95.52856252158452</v>
      </c>
      <c r="Q37" s="76">
        <f t="shared" si="14"/>
        <v>88.66206673835677</v>
      </c>
      <c r="R37" s="78">
        <f t="shared" si="15"/>
        <v>87.16812441837213</v>
      </c>
    </row>
    <row r="38" spans="1:18" ht="12.75">
      <c r="A38" s="60">
        <v>102.9373</v>
      </c>
      <c r="B38" s="61">
        <f t="shared" si="16"/>
        <v>0.032000000000000015</v>
      </c>
      <c r="C38" s="75">
        <f t="shared" si="0"/>
        <v>77.0627</v>
      </c>
      <c r="D38" s="76">
        <f t="shared" si="1"/>
        <v>75.2818435194462</v>
      </c>
      <c r="E38" s="76">
        <f t="shared" si="2"/>
        <v>74.58183771278092</v>
      </c>
      <c r="F38" s="75">
        <f t="shared" si="3"/>
        <v>167.0627</v>
      </c>
      <c r="G38" s="76">
        <f t="shared" si="4"/>
        <v>166.64560626237238</v>
      </c>
      <c r="H38" s="77">
        <f t="shared" si="5"/>
        <v>168.64913364783115</v>
      </c>
      <c r="I38" s="75">
        <f t="shared" si="6"/>
        <v>257.0627</v>
      </c>
      <c r="J38" s="76">
        <f t="shared" si="7"/>
        <v>258.85636216067326</v>
      </c>
      <c r="K38" s="77">
        <f t="shared" si="8"/>
        <v>264.46108592809804</v>
      </c>
      <c r="L38" s="75">
        <f t="shared" si="9"/>
        <v>347.0627</v>
      </c>
      <c r="M38" s="76">
        <f t="shared" si="10"/>
        <v>347.4669821538984</v>
      </c>
      <c r="N38" s="77">
        <f t="shared" si="11"/>
        <v>352.9440227053172</v>
      </c>
      <c r="O38" s="76">
        <f t="shared" si="12"/>
        <v>94.06729593505023</v>
      </c>
      <c r="P38" s="76">
        <f t="shared" si="13"/>
        <v>95.8119522802669</v>
      </c>
      <c r="Q38" s="76">
        <f t="shared" si="14"/>
        <v>88.48293677721915</v>
      </c>
      <c r="R38" s="78">
        <f t="shared" si="15"/>
        <v>86.8941750074637</v>
      </c>
    </row>
    <row r="39" spans="1:18" ht="12.75">
      <c r="A39" s="60">
        <v>102.9373</v>
      </c>
      <c r="B39" s="61">
        <f t="shared" si="16"/>
        <v>0.034000000000000016</v>
      </c>
      <c r="C39" s="75">
        <f t="shared" si="0"/>
        <v>77.0627</v>
      </c>
      <c r="D39" s="76">
        <f t="shared" si="1"/>
        <v>75.17091943996601</v>
      </c>
      <c r="E39" s="76">
        <f t="shared" si="2"/>
        <v>74.35782003629811</v>
      </c>
      <c r="F39" s="75">
        <f t="shared" si="3"/>
        <v>167.0627</v>
      </c>
      <c r="G39" s="76">
        <f t="shared" si="4"/>
        <v>166.61908395907147</v>
      </c>
      <c r="H39" s="77">
        <f t="shared" si="5"/>
        <v>168.59447988649893</v>
      </c>
      <c r="I39" s="75">
        <f t="shared" si="6"/>
        <v>257.0627</v>
      </c>
      <c r="J39" s="76">
        <f t="shared" si="7"/>
        <v>258.96893749765354</v>
      </c>
      <c r="K39" s="77">
        <f t="shared" si="8"/>
        <v>264.6901244115371</v>
      </c>
      <c r="L39" s="75">
        <f t="shared" si="9"/>
        <v>347.0627</v>
      </c>
      <c r="M39" s="76">
        <f t="shared" si="10"/>
        <v>347.49185157858153</v>
      </c>
      <c r="N39" s="77">
        <f t="shared" si="11"/>
        <v>352.9936474411403</v>
      </c>
      <c r="O39" s="76">
        <f t="shared" si="12"/>
        <v>94.23665985020082</v>
      </c>
      <c r="P39" s="76">
        <f t="shared" si="13"/>
        <v>96.09564452503818</v>
      </c>
      <c r="Q39" s="76">
        <f t="shared" si="14"/>
        <v>88.30352302960318</v>
      </c>
      <c r="R39" s="78">
        <f t="shared" si="15"/>
        <v>86.62053259515778</v>
      </c>
    </row>
    <row r="40" spans="1:18" ht="12.75">
      <c r="A40" s="60">
        <v>102.9373</v>
      </c>
      <c r="B40" s="61">
        <f t="shared" si="16"/>
        <v>0.03600000000000002</v>
      </c>
      <c r="C40" s="75">
        <f t="shared" si="0"/>
        <v>77.0627</v>
      </c>
      <c r="D40" s="76">
        <f t="shared" si="1"/>
        <v>75.06003709424012</v>
      </c>
      <c r="E40" s="76">
        <f t="shared" si="2"/>
        <v>74.13396668728093</v>
      </c>
      <c r="F40" s="75">
        <f t="shared" si="3"/>
        <v>167.0627</v>
      </c>
      <c r="G40" s="76">
        <f t="shared" si="4"/>
        <v>166.59250632251585</v>
      </c>
      <c r="H40" s="77">
        <f t="shared" si="5"/>
        <v>168.53966339983992</v>
      </c>
      <c r="I40" s="75">
        <f t="shared" si="6"/>
        <v>257.0627</v>
      </c>
      <c r="J40" s="76">
        <f t="shared" si="7"/>
        <v>259.0815713082648</v>
      </c>
      <c r="K40" s="77">
        <f t="shared" si="8"/>
        <v>264.91930255682826</v>
      </c>
      <c r="L40" s="75">
        <f t="shared" si="9"/>
        <v>347.0627</v>
      </c>
      <c r="M40" s="76">
        <f t="shared" si="10"/>
        <v>347.51667581596297</v>
      </c>
      <c r="N40" s="77">
        <f t="shared" si="11"/>
        <v>353.043129326095</v>
      </c>
      <c r="O40" s="76">
        <f t="shared" si="12"/>
        <v>94.40569671255899</v>
      </c>
      <c r="P40" s="76">
        <f t="shared" si="13"/>
        <v>96.37963915698833</v>
      </c>
      <c r="Q40" s="76">
        <f t="shared" si="14"/>
        <v>88.12382676926677</v>
      </c>
      <c r="R40" s="78">
        <f t="shared" si="15"/>
        <v>86.34719736118588</v>
      </c>
    </row>
    <row r="41" spans="1:18" ht="12.75">
      <c r="A41" s="60">
        <v>102.9373</v>
      </c>
      <c r="B41" s="61">
        <f t="shared" si="16"/>
        <v>0.03800000000000002</v>
      </c>
      <c r="C41" s="75">
        <f t="shared" si="0"/>
        <v>77.0627</v>
      </c>
      <c r="D41" s="76">
        <f t="shared" si="1"/>
        <v>74.94919599968996</v>
      </c>
      <c r="E41" s="76">
        <f t="shared" si="2"/>
        <v>73.91027836605608</v>
      </c>
      <c r="F41" s="75">
        <f t="shared" si="3"/>
        <v>167.0627</v>
      </c>
      <c r="G41" s="76">
        <f t="shared" si="4"/>
        <v>166.56587302187157</v>
      </c>
      <c r="H41" s="77">
        <f t="shared" si="5"/>
        <v>168.48468353031552</v>
      </c>
      <c r="I41" s="75">
        <f t="shared" si="6"/>
        <v>257.0627</v>
      </c>
      <c r="J41" s="76">
        <f t="shared" si="7"/>
        <v>259.19426409826394</v>
      </c>
      <c r="K41" s="77">
        <f t="shared" si="8"/>
        <v>265.1486196103118</v>
      </c>
      <c r="L41" s="75">
        <f t="shared" si="9"/>
        <v>347.0627</v>
      </c>
      <c r="M41" s="76">
        <f t="shared" si="10"/>
        <v>347.5414551356698</v>
      </c>
      <c r="N41" s="77">
        <f t="shared" si="11"/>
        <v>353.0924688786072</v>
      </c>
      <c r="O41" s="76">
        <f t="shared" si="12"/>
        <v>94.57440516425945</v>
      </c>
      <c r="P41" s="76">
        <f t="shared" si="13"/>
        <v>96.66393607999629</v>
      </c>
      <c r="Q41" s="76">
        <f t="shared" si="14"/>
        <v>87.94384926829537</v>
      </c>
      <c r="R41" s="78">
        <f t="shared" si="15"/>
        <v>86.07416948744887</v>
      </c>
    </row>
    <row r="42" spans="1:18" ht="12.75">
      <c r="A42" s="60">
        <v>102.9373</v>
      </c>
      <c r="B42" s="61">
        <f t="shared" si="16"/>
        <v>0.04000000000000002</v>
      </c>
      <c r="C42" s="75">
        <f t="shared" si="0"/>
        <v>77.0627</v>
      </c>
      <c r="D42" s="76">
        <f t="shared" si="1"/>
        <v>74.83839567409119</v>
      </c>
      <c r="E42" s="76">
        <f t="shared" si="2"/>
        <v>73.68675577168452</v>
      </c>
      <c r="F42" s="75">
        <f t="shared" si="3"/>
        <v>167.0627</v>
      </c>
      <c r="G42" s="76">
        <f t="shared" si="4"/>
        <v>166.53918372422427</v>
      </c>
      <c r="H42" s="77">
        <f t="shared" si="5"/>
        <v>168.42953961578237</v>
      </c>
      <c r="I42" s="75">
        <f t="shared" si="6"/>
        <v>257.0627</v>
      </c>
      <c r="J42" s="76">
        <f t="shared" si="7"/>
        <v>259.30701637438676</v>
      </c>
      <c r="K42" s="77">
        <f t="shared" si="8"/>
        <v>265.3780748165358</v>
      </c>
      <c r="L42" s="75">
        <f t="shared" si="9"/>
        <v>347.0627</v>
      </c>
      <c r="M42" s="76">
        <f t="shared" si="10"/>
        <v>347.56618980587456</v>
      </c>
      <c r="N42" s="77">
        <f t="shared" si="11"/>
        <v>353.1416666136804</v>
      </c>
      <c r="O42" s="76">
        <f t="shared" si="12"/>
        <v>94.74278384409786</v>
      </c>
      <c r="P42" s="76">
        <f t="shared" si="13"/>
        <v>96.94853520075341</v>
      </c>
      <c r="Q42" s="76">
        <f t="shared" si="14"/>
        <v>87.76359179714461</v>
      </c>
      <c r="R42" s="78">
        <f t="shared" si="15"/>
        <v>85.80144915800409</v>
      </c>
    </row>
    <row r="43" spans="1:18" ht="12.75">
      <c r="A43" s="60">
        <v>102.9373</v>
      </c>
      <c r="B43" s="61">
        <f t="shared" si="16"/>
        <v>0.04200000000000002</v>
      </c>
      <c r="C43" s="75">
        <f t="shared" si="0"/>
        <v>77.0627</v>
      </c>
      <c r="D43" s="76">
        <f t="shared" si="1"/>
        <v>74.72763563555667</v>
      </c>
      <c r="E43" s="76">
        <f t="shared" si="2"/>
        <v>73.46339960197541</v>
      </c>
      <c r="F43" s="75">
        <f t="shared" si="3"/>
        <v>167.0627</v>
      </c>
      <c r="G43" s="76">
        <f t="shared" si="4"/>
        <v>166.51243809455818</v>
      </c>
      <c r="H43" s="77">
        <f t="shared" si="5"/>
        <v>168.3742309894525</v>
      </c>
      <c r="I43" s="75">
        <f t="shared" si="6"/>
        <v>257.0627</v>
      </c>
      <c r="J43" s="76">
        <f t="shared" si="7"/>
        <v>259.4198286443664</v>
      </c>
      <c r="K43" s="77">
        <f t="shared" si="8"/>
        <v>265.6076674182402</v>
      </c>
      <c r="L43" s="75">
        <f t="shared" si="9"/>
        <v>347.0627</v>
      </c>
      <c r="M43" s="76">
        <f t="shared" si="10"/>
        <v>347.59088009330964</v>
      </c>
      <c r="N43" s="77">
        <f t="shared" si="11"/>
        <v>353.1907230429232</v>
      </c>
      <c r="O43" s="76">
        <f t="shared" si="12"/>
        <v>94.9108313874771</v>
      </c>
      <c r="P43" s="76">
        <f t="shared" si="13"/>
        <v>97.23343642878771</v>
      </c>
      <c r="Q43" s="76">
        <f t="shared" si="14"/>
        <v>87.58305562468297</v>
      </c>
      <c r="R43" s="78">
        <f t="shared" si="15"/>
        <v>85.52903655905219</v>
      </c>
    </row>
    <row r="44" spans="1:18" ht="12.75">
      <c r="A44" s="60">
        <v>102.9373</v>
      </c>
      <c r="B44" s="61">
        <f t="shared" si="16"/>
        <v>0.044000000000000025</v>
      </c>
      <c r="C44" s="75">
        <f t="shared" si="0"/>
        <v>77.0627</v>
      </c>
      <c r="D44" s="76">
        <f t="shared" si="1"/>
        <v>74.61691540251968</v>
      </c>
      <c r="E44" s="76">
        <f t="shared" si="2"/>
        <v>73.24021055349982</v>
      </c>
      <c r="F44" s="75">
        <f t="shared" si="3"/>
        <v>167.0627</v>
      </c>
      <c r="G44" s="76">
        <f t="shared" si="4"/>
        <v>166.48563579573505</v>
      </c>
      <c r="H44" s="77">
        <f t="shared" si="5"/>
        <v>168.3187569798527</v>
      </c>
      <c r="I44" s="75">
        <f t="shared" si="6"/>
        <v>257.0627</v>
      </c>
      <c r="J44" s="76">
        <f t="shared" si="7"/>
        <v>259.53270141695157</v>
      </c>
      <c r="K44" s="77">
        <f t="shared" si="8"/>
        <v>265.8373966563414</v>
      </c>
      <c r="L44" s="75">
        <f t="shared" si="9"/>
        <v>347.0627</v>
      </c>
      <c r="M44" s="76">
        <f t="shared" si="10"/>
        <v>347.615526263282</v>
      </c>
      <c r="N44" s="77">
        <f t="shared" si="11"/>
        <v>353.23963867457553</v>
      </c>
      <c r="O44" s="76">
        <f t="shared" si="12"/>
        <v>95.07854642635289</v>
      </c>
      <c r="P44" s="76">
        <f t="shared" si="13"/>
        <v>97.5186396764887</v>
      </c>
      <c r="Q44" s="76">
        <f t="shared" si="14"/>
        <v>87.40224201823412</v>
      </c>
      <c r="R44" s="78">
        <f t="shared" si="15"/>
        <v>85.25693187892426</v>
      </c>
    </row>
    <row r="45" spans="1:18" ht="12.75">
      <c r="A45" s="60">
        <v>102.9373</v>
      </c>
      <c r="B45" s="61">
        <f t="shared" si="16"/>
        <v>0.04600000000000003</v>
      </c>
      <c r="C45" s="75">
        <f t="shared" si="0"/>
        <v>77.0627</v>
      </c>
      <c r="D45" s="76">
        <f t="shared" si="1"/>
        <v>74.50623449371716</v>
      </c>
      <c r="E45" s="76">
        <f t="shared" si="2"/>
        <v>73.01718932160452</v>
      </c>
      <c r="F45" s="75">
        <f t="shared" si="3"/>
        <v>167.0627</v>
      </c>
      <c r="G45" s="76">
        <f t="shared" si="4"/>
        <v>166.458776488473</v>
      </c>
      <c r="H45" s="77">
        <f t="shared" si="5"/>
        <v>168.2631169107844</v>
      </c>
      <c r="I45" s="75">
        <f t="shared" si="6"/>
        <v>257.0627</v>
      </c>
      <c r="J45" s="76">
        <f t="shared" si="7"/>
        <v>259.64563520192496</v>
      </c>
      <c r="K45" s="77">
        <f t="shared" si="8"/>
        <v>266.06726176991634</v>
      </c>
      <c r="L45" s="75">
        <f t="shared" si="9"/>
        <v>347.0627</v>
      </c>
      <c r="M45" s="76">
        <f t="shared" si="10"/>
        <v>347.640128579687</v>
      </c>
      <c r="N45" s="77">
        <f t="shared" si="11"/>
        <v>353.28841401353503</v>
      </c>
      <c r="O45" s="76">
        <f t="shared" si="12"/>
        <v>95.24592758917987</v>
      </c>
      <c r="P45" s="76">
        <f t="shared" si="13"/>
        <v>97.80414485913195</v>
      </c>
      <c r="Q45" s="76">
        <f t="shared" si="14"/>
        <v>87.22115224361869</v>
      </c>
      <c r="R45" s="78">
        <f t="shared" si="15"/>
        <v>84.98513530806946</v>
      </c>
    </row>
    <row r="46" spans="1:18" ht="12.75">
      <c r="A46" s="60">
        <v>102.9373</v>
      </c>
      <c r="B46" s="61">
        <f t="shared" si="16"/>
        <v>0.04800000000000003</v>
      </c>
      <c r="C46" s="75">
        <f t="shared" si="0"/>
        <v>77.0627</v>
      </c>
      <c r="D46" s="76">
        <f t="shared" si="1"/>
        <v>74.39559242817282</v>
      </c>
      <c r="E46" s="76">
        <f t="shared" si="2"/>
        <v>72.79433660042586</v>
      </c>
      <c r="F46" s="75">
        <f t="shared" si="3"/>
        <v>167.0627</v>
      </c>
      <c r="G46" s="76">
        <f t="shared" si="4"/>
        <v>166.4318598313251</v>
      </c>
      <c r="H46" s="77">
        <f t="shared" si="5"/>
        <v>168.20731010128185</v>
      </c>
      <c r="I46" s="75">
        <f t="shared" si="6"/>
        <v>257.0627</v>
      </c>
      <c r="J46" s="76">
        <f t="shared" si="7"/>
        <v>259.758630510122</v>
      </c>
      <c r="K46" s="77">
        <f t="shared" si="8"/>
        <v>266.29726199618716</v>
      </c>
      <c r="L46" s="75">
        <f t="shared" si="9"/>
        <v>347.0627</v>
      </c>
      <c r="M46" s="76">
        <f t="shared" si="10"/>
        <v>347.6646873050228</v>
      </c>
      <c r="N46" s="77">
        <f t="shared" si="11"/>
        <v>353.337049561383</v>
      </c>
      <c r="O46" s="76">
        <f t="shared" si="12"/>
        <v>95.41297350085598</v>
      </c>
      <c r="P46" s="76">
        <f t="shared" si="13"/>
        <v>98.08995189490531</v>
      </c>
      <c r="Q46" s="76">
        <f t="shared" si="14"/>
        <v>87.03978756519587</v>
      </c>
      <c r="R46" s="78">
        <f t="shared" si="15"/>
        <v>84.71364703904281</v>
      </c>
    </row>
    <row r="47" spans="1:18" ht="13.5" thickBot="1">
      <c r="A47" s="90">
        <v>102.9373</v>
      </c>
      <c r="B47" s="91">
        <f t="shared" si="16"/>
        <v>0.05000000000000003</v>
      </c>
      <c r="C47" s="79">
        <f t="shared" si="0"/>
        <v>77.0627</v>
      </c>
      <c r="D47" s="80">
        <f t="shared" si="1"/>
        <v>74.28498872518026</v>
      </c>
      <c r="E47" s="80">
        <f t="shared" si="2"/>
        <v>72.57165308290332</v>
      </c>
      <c r="F47" s="79">
        <f t="shared" si="3"/>
        <v>167.0627</v>
      </c>
      <c r="G47" s="80">
        <f t="shared" si="4"/>
        <v>166.40488548065753</v>
      </c>
      <c r="H47" s="81">
        <f t="shared" si="5"/>
        <v>168.15133586557087</v>
      </c>
      <c r="I47" s="79">
        <f t="shared" si="6"/>
        <v>257.0627</v>
      </c>
      <c r="J47" s="80">
        <f t="shared" si="7"/>
        <v>259.8716878534491</v>
      </c>
      <c r="K47" s="81">
        <f t="shared" si="8"/>
        <v>266.5273965705046</v>
      </c>
      <c r="L47" s="79">
        <f t="shared" si="9"/>
        <v>347.0627</v>
      </c>
      <c r="M47" s="80">
        <f t="shared" si="10"/>
        <v>347.68920270040456</v>
      </c>
      <c r="N47" s="81">
        <f t="shared" si="11"/>
        <v>353.3855458164106</v>
      </c>
      <c r="O47" s="80">
        <f t="shared" si="12"/>
        <v>95.57968278266755</v>
      </c>
      <c r="P47" s="80">
        <f t="shared" si="13"/>
        <v>98.37606070493374</v>
      </c>
      <c r="Q47" s="80">
        <f t="shared" si="14"/>
        <v>86.85814924590602</v>
      </c>
      <c r="R47" s="82">
        <f t="shared" si="15"/>
        <v>84.44246726649267</v>
      </c>
    </row>
    <row r="48" ht="13.5" thickBot="1"/>
    <row r="49" spans="1:18" ht="15.75">
      <c r="A49" s="4"/>
      <c r="B49" s="5"/>
      <c r="C49" s="5"/>
      <c r="D49" s="5"/>
      <c r="E49" s="5"/>
      <c r="F49" s="5"/>
      <c r="G49" s="5"/>
      <c r="H49" s="34" t="s">
        <v>51</v>
      </c>
      <c r="I49" s="5"/>
      <c r="J49" s="5"/>
      <c r="K49" s="5"/>
      <c r="L49" s="5"/>
      <c r="M49" s="5"/>
      <c r="N49" s="5"/>
      <c r="O49" s="5"/>
      <c r="P49" s="5"/>
      <c r="Q49" s="5"/>
      <c r="R49" s="35"/>
    </row>
    <row r="50" spans="1:18" ht="12.75">
      <c r="A50" s="36" t="s">
        <v>19</v>
      </c>
      <c r="B50" s="37" t="s">
        <v>18</v>
      </c>
      <c r="C50" s="40" t="s">
        <v>3</v>
      </c>
      <c r="D50" s="41" t="s">
        <v>2</v>
      </c>
      <c r="E50" s="42" t="s">
        <v>4</v>
      </c>
      <c r="F50" s="40" t="s">
        <v>9</v>
      </c>
      <c r="G50" s="41" t="s">
        <v>10</v>
      </c>
      <c r="H50" s="42" t="s">
        <v>11</v>
      </c>
      <c r="I50" s="40" t="s">
        <v>12</v>
      </c>
      <c r="J50" s="41" t="s">
        <v>13</v>
      </c>
      <c r="K50" s="42" t="s">
        <v>14</v>
      </c>
      <c r="L50" s="40" t="s">
        <v>15</v>
      </c>
      <c r="M50" s="41" t="s">
        <v>16</v>
      </c>
      <c r="N50" s="42" t="s">
        <v>17</v>
      </c>
      <c r="O50" s="37" t="s">
        <v>8</v>
      </c>
      <c r="P50" s="37" t="s">
        <v>7</v>
      </c>
      <c r="Q50" s="37" t="s">
        <v>6</v>
      </c>
      <c r="R50" s="38" t="s">
        <v>5</v>
      </c>
    </row>
    <row r="51" spans="1:20" ht="12.75">
      <c r="A51" s="60">
        <v>0</v>
      </c>
      <c r="B51" s="61">
        <v>0.0167</v>
      </c>
      <c r="C51" s="75">
        <f>MOD(180-A51,360)</f>
        <v>180</v>
      </c>
      <c r="D51" s="76">
        <f>MOD(DEGREES(2*ATAN(TAN(RADIANS(C51/2))*SQRT((1-B51)/(1+B51))))+360,360)</f>
        <v>180</v>
      </c>
      <c r="E51" s="77">
        <f aca="true" t="shared" si="17" ref="E51:E74">(DEGREES(RADIANS(D51)-B51*SIN(RADIANS(D51))))/$B$8</f>
        <v>182.62818</v>
      </c>
      <c r="F51" s="75">
        <f aca="true" t="shared" si="18" ref="F51:F74">MOD(C51+90,360)</f>
        <v>270</v>
      </c>
      <c r="G51" s="76">
        <f>MOD(DEGREES(2*ATAN(TAN(RADIANS(F51/2))*SQRT((1-B51)/(1+B51))))+360,360)</f>
        <v>270.95688399894664</v>
      </c>
      <c r="H51" s="77">
        <f>MOD((DEGREES(RADIANS(G51)-B51*SIN(RADIANS(G51))))/$B$8+360,360)</f>
        <v>275.88380040979746</v>
      </c>
      <c r="I51" s="75">
        <f aca="true" t="shared" si="19" ref="I51:I74">MOD(F51+90,360)</f>
        <v>0</v>
      </c>
      <c r="J51" s="76">
        <f>MOD(DEGREES(2*ATAN(TAN(RADIANS(I51/2))*SQRT((1-B51)/(1+B51))))+360,360)</f>
        <v>0</v>
      </c>
      <c r="K51" s="77">
        <f aca="true" t="shared" si="20" ref="K51:K74">(DEGREES(RADIANS(J51)-B51*SIN(RADIANS(J51))))/$B$8</f>
        <v>0</v>
      </c>
      <c r="L51" s="75">
        <f>MOD(I51+90,360)</f>
        <v>90</v>
      </c>
      <c r="M51" s="76">
        <f>MOD(DEGREES(2*ATAN(TAN(RADIANS(L51/2))*SQRT((1-B51)/(1+B51))))+360,360)</f>
        <v>89.04311600105336</v>
      </c>
      <c r="N51" s="77">
        <f>MOD((DEGREES(RADIANS(M51)-B51*SIN(RADIANS(M51))))/$B$8,360)</f>
        <v>89.37255959020253</v>
      </c>
      <c r="O51" s="76">
        <f>MOD(H51-E51,$B$7)</f>
        <v>93.25562040979747</v>
      </c>
      <c r="P51" s="76">
        <f>MOD(K51-H51,$B$7)</f>
        <v>89.37255959020251</v>
      </c>
      <c r="Q51" s="76">
        <f>MOD(N51-K51,$B$7)</f>
        <v>89.37255959020253</v>
      </c>
      <c r="R51" s="78">
        <f>MOD($B$7-N51+E51,$B$7)</f>
        <v>93.25562040979747</v>
      </c>
      <c r="T51" s="2"/>
    </row>
    <row r="52" spans="1:20" ht="12.75">
      <c r="A52" s="60">
        <f>A51+15</f>
        <v>15</v>
      </c>
      <c r="B52" s="61">
        <v>0.0167</v>
      </c>
      <c r="C52" s="75">
        <f aca="true" t="shared" si="21" ref="C52:C75">MOD(180-A52,360)</f>
        <v>165</v>
      </c>
      <c r="D52" s="76">
        <f aca="true" t="shared" si="22" ref="D52:D74">MOD(DEGREES(2*ATAN(TAN(RADIANS(C52/2))*SQRT((1-B52)/(1+B52))))+360,360)</f>
        <v>164.7503209102358</v>
      </c>
      <c r="E52" s="77">
        <f t="shared" si="17"/>
        <v>166.9004921712864</v>
      </c>
      <c r="F52" s="75">
        <f t="shared" si="18"/>
        <v>255</v>
      </c>
      <c r="G52" s="76">
        <f aca="true" t="shared" si="23" ref="G52:G74">MOD(DEGREES(2*ATAN(TAN(RADIANS(F52/2))*SQRT((1-B52)/(1+B52))))+360,360)</f>
        <v>255.92628228388077</v>
      </c>
      <c r="H52" s="77">
        <f aca="true" t="shared" si="24" ref="H52:H74">MOD((DEGREES(RADIANS(G52)-B52*SIN(RADIANS(G52))))/$B$8+360,360)</f>
        <v>260.60473209257975</v>
      </c>
      <c r="I52" s="75">
        <f t="shared" si="19"/>
        <v>345</v>
      </c>
      <c r="J52" s="76">
        <f aca="true" t="shared" si="25" ref="J52:J74">MOD(DEGREES(2*ATAN(TAN(RADIANS(I52/2))*SQRT((1-B52)/(1+B52))))+360,360)</f>
        <v>345.245683486332</v>
      </c>
      <c r="K52" s="77">
        <f t="shared" si="20"/>
        <v>350.533856640094</v>
      </c>
      <c r="L52" s="75">
        <f aca="true" t="shared" si="26" ref="L52:L75">MOD(I52+90,360)</f>
        <v>75</v>
      </c>
      <c r="M52" s="76">
        <f aca="true" t="shared" si="27" ref="M52:M74">MOD(DEGREES(2*ATAN(TAN(RADIANS(L52/2))*SQRT((1-B52)/(1+B52))))+360,360)</f>
        <v>74.07771283699259</v>
      </c>
      <c r="N52" s="77">
        <f aca="true" t="shared" si="28" ref="N52:N74">MOD((DEGREES(RADIANS(M52)-B52*SIN(RADIANS(M52))))/$B$8,360)</f>
        <v>74.22575664828952</v>
      </c>
      <c r="O52" s="76">
        <f aca="true" t="shared" si="29" ref="O52:O75">MOD(H52-E52,$B$7)</f>
        <v>93.70423992129335</v>
      </c>
      <c r="P52" s="76">
        <f>MOD(K52-H52,$B$7)</f>
        <v>89.92912454751422</v>
      </c>
      <c r="Q52" s="76">
        <f aca="true" t="shared" si="30" ref="Q52:Q75">MOD(N52-K52,$B$7)</f>
        <v>88.94826000819552</v>
      </c>
      <c r="R52" s="78">
        <f aca="true" t="shared" si="31" ref="R52:R75">MOD($B$7-N52+E52,$B$7)</f>
        <v>92.67473552299691</v>
      </c>
      <c r="T52" s="2"/>
    </row>
    <row r="53" spans="1:20" ht="12.75">
      <c r="A53" s="60">
        <f aca="true" t="shared" si="32" ref="A53:A75">A52+15</f>
        <v>30</v>
      </c>
      <c r="B53" s="61">
        <v>0.0167</v>
      </c>
      <c r="C53" s="75">
        <f t="shared" si="21"/>
        <v>150</v>
      </c>
      <c r="D53" s="76">
        <f t="shared" si="22"/>
        <v>149.51806443117636</v>
      </c>
      <c r="E53" s="77">
        <f t="shared" si="17"/>
        <v>151.2087179560589</v>
      </c>
      <c r="F53" s="75">
        <f t="shared" si="18"/>
        <v>240</v>
      </c>
      <c r="G53" s="76">
        <f t="shared" si="23"/>
        <v>240.83216507690503</v>
      </c>
      <c r="H53" s="77">
        <f t="shared" si="24"/>
        <v>245.19626304041844</v>
      </c>
      <c r="I53" s="75">
        <f t="shared" si="19"/>
        <v>330</v>
      </c>
      <c r="J53" s="76">
        <f t="shared" si="25"/>
        <v>330.4750151573234</v>
      </c>
      <c r="K53" s="77">
        <f t="shared" si="20"/>
        <v>335.7786991434697</v>
      </c>
      <c r="L53" s="75">
        <f t="shared" si="26"/>
        <v>60</v>
      </c>
      <c r="M53" s="76">
        <f t="shared" si="27"/>
        <v>59.174754852036244</v>
      </c>
      <c r="N53" s="77">
        <f t="shared" si="28"/>
        <v>59.2050974123025</v>
      </c>
      <c r="O53" s="76">
        <f t="shared" si="29"/>
        <v>93.98754508435954</v>
      </c>
      <c r="P53" s="76">
        <f aca="true" t="shared" si="33" ref="P53:P75">MOD(K53-H53,$B$7)</f>
        <v>90.58243610305124</v>
      </c>
      <c r="Q53" s="76">
        <f t="shared" si="30"/>
        <v>88.6827582688328</v>
      </c>
      <c r="R53" s="78">
        <f t="shared" si="31"/>
        <v>92.00362054375637</v>
      </c>
      <c r="T53" s="2"/>
    </row>
    <row r="54" spans="1:20" ht="12.75">
      <c r="A54" s="60">
        <f t="shared" si="32"/>
        <v>45</v>
      </c>
      <c r="B54" s="61">
        <v>0.0167</v>
      </c>
      <c r="C54" s="75">
        <f t="shared" si="21"/>
        <v>135</v>
      </c>
      <c r="D54" s="76">
        <f t="shared" si="22"/>
        <v>134.31935401921476</v>
      </c>
      <c r="E54" s="77">
        <f t="shared" si="17"/>
        <v>135.5859780789657</v>
      </c>
      <c r="F54" s="75">
        <f t="shared" si="18"/>
        <v>225</v>
      </c>
      <c r="G54" s="76">
        <f t="shared" si="23"/>
        <v>225.68064598078524</v>
      </c>
      <c r="H54" s="77">
        <f t="shared" si="24"/>
        <v>229.67038192103428</v>
      </c>
      <c r="I54" s="75">
        <f t="shared" si="19"/>
        <v>315</v>
      </c>
      <c r="J54" s="76">
        <f t="shared" si="25"/>
        <v>315.67265525651857</v>
      </c>
      <c r="K54" s="77">
        <f t="shared" si="20"/>
        <v>320.96015199182136</v>
      </c>
      <c r="L54" s="75">
        <f t="shared" si="26"/>
        <v>45</v>
      </c>
      <c r="M54" s="76">
        <f t="shared" si="27"/>
        <v>44.327344743481376</v>
      </c>
      <c r="N54" s="77">
        <f t="shared" si="28"/>
        <v>44.296208008178525</v>
      </c>
      <c r="O54" s="76">
        <f t="shared" si="29"/>
        <v>94.08440384206858</v>
      </c>
      <c r="P54" s="76">
        <f t="shared" si="33"/>
        <v>91.28977007078709</v>
      </c>
      <c r="Q54" s="76">
        <f t="shared" si="30"/>
        <v>88.5924160163571</v>
      </c>
      <c r="R54" s="78">
        <f t="shared" si="31"/>
        <v>91.2897700707872</v>
      </c>
      <c r="T54" s="2"/>
    </row>
    <row r="55" spans="1:20" ht="12.75">
      <c r="A55" s="60">
        <f t="shared" si="32"/>
        <v>60</v>
      </c>
      <c r="B55" s="61">
        <v>0.0167</v>
      </c>
      <c r="C55" s="75">
        <f t="shared" si="21"/>
        <v>120</v>
      </c>
      <c r="D55" s="76">
        <f t="shared" si="22"/>
        <v>119.16783492309492</v>
      </c>
      <c r="E55" s="77">
        <f t="shared" si="17"/>
        <v>120.06009695958146</v>
      </c>
      <c r="F55" s="75">
        <f t="shared" si="18"/>
        <v>210</v>
      </c>
      <c r="G55" s="76">
        <f t="shared" si="23"/>
        <v>210.48193556882364</v>
      </c>
      <c r="H55" s="77">
        <f t="shared" si="24"/>
        <v>214.0476420439411</v>
      </c>
      <c r="I55" s="75">
        <f t="shared" si="19"/>
        <v>300</v>
      </c>
      <c r="J55" s="76">
        <f t="shared" si="25"/>
        <v>300.82524514796376</v>
      </c>
      <c r="K55" s="77">
        <f t="shared" si="20"/>
        <v>306.05126258769747</v>
      </c>
      <c r="L55" s="75">
        <f t="shared" si="26"/>
        <v>30</v>
      </c>
      <c r="M55" s="76">
        <f t="shared" si="27"/>
        <v>29.524984842676588</v>
      </c>
      <c r="N55" s="77">
        <f t="shared" si="28"/>
        <v>29.477660856530356</v>
      </c>
      <c r="O55" s="76">
        <f t="shared" si="29"/>
        <v>93.98754508435964</v>
      </c>
      <c r="P55" s="76">
        <f t="shared" si="33"/>
        <v>92.00362054375637</v>
      </c>
      <c r="Q55" s="76">
        <f t="shared" si="30"/>
        <v>88.68275826883286</v>
      </c>
      <c r="R55" s="78">
        <f t="shared" si="31"/>
        <v>90.58243610305112</v>
      </c>
      <c r="T55" s="2"/>
    </row>
    <row r="56" spans="1:20" ht="12.75">
      <c r="A56" s="60">
        <f t="shared" si="32"/>
        <v>75</v>
      </c>
      <c r="B56" s="61">
        <v>0.0167</v>
      </c>
      <c r="C56" s="75">
        <f t="shared" si="21"/>
        <v>105</v>
      </c>
      <c r="D56" s="76">
        <f t="shared" si="22"/>
        <v>104.07371771611929</v>
      </c>
      <c r="E56" s="77">
        <f t="shared" si="17"/>
        <v>104.65162790742036</v>
      </c>
      <c r="F56" s="75">
        <f t="shared" si="18"/>
        <v>195</v>
      </c>
      <c r="G56" s="76">
        <f t="shared" si="23"/>
        <v>195.2496790897642</v>
      </c>
      <c r="H56" s="77">
        <f t="shared" si="24"/>
        <v>198.3558678287136</v>
      </c>
      <c r="I56" s="75">
        <f t="shared" si="19"/>
        <v>285</v>
      </c>
      <c r="J56" s="76">
        <f t="shared" si="25"/>
        <v>285.9222871630074</v>
      </c>
      <c r="K56" s="77">
        <f t="shared" si="20"/>
        <v>291.0306033517105</v>
      </c>
      <c r="L56" s="75">
        <f t="shared" si="26"/>
        <v>15</v>
      </c>
      <c r="M56" s="76">
        <f t="shared" si="27"/>
        <v>14.754316513668016</v>
      </c>
      <c r="N56" s="77">
        <f t="shared" si="28"/>
        <v>14.722503359906026</v>
      </c>
      <c r="O56" s="76">
        <f t="shared" si="29"/>
        <v>93.70423992129324</v>
      </c>
      <c r="P56" s="76">
        <f t="shared" si="33"/>
        <v>92.67473552299691</v>
      </c>
      <c r="Q56" s="76">
        <f t="shared" si="30"/>
        <v>88.94826000819546</v>
      </c>
      <c r="R56" s="78">
        <f t="shared" si="31"/>
        <v>89.92912454751433</v>
      </c>
      <c r="T56" s="2"/>
    </row>
    <row r="57" spans="1:20" ht="12.75">
      <c r="A57" s="60">
        <f t="shared" si="32"/>
        <v>90</v>
      </c>
      <c r="B57" s="61">
        <v>0.0167</v>
      </c>
      <c r="C57" s="75">
        <f t="shared" si="21"/>
        <v>90</v>
      </c>
      <c r="D57" s="76">
        <f t="shared" si="22"/>
        <v>89.04311600105336</v>
      </c>
      <c r="E57" s="77">
        <f t="shared" si="17"/>
        <v>89.37255959020253</v>
      </c>
      <c r="F57" s="75">
        <f t="shared" si="18"/>
        <v>180</v>
      </c>
      <c r="G57" s="76">
        <f t="shared" si="23"/>
        <v>180</v>
      </c>
      <c r="H57" s="77">
        <f t="shared" si="24"/>
        <v>182.62817999999993</v>
      </c>
      <c r="I57" s="75">
        <f t="shared" si="19"/>
        <v>270</v>
      </c>
      <c r="J57" s="76">
        <f t="shared" si="25"/>
        <v>270.95688399894664</v>
      </c>
      <c r="K57" s="77">
        <f t="shared" si="20"/>
        <v>275.88380040979746</v>
      </c>
      <c r="L57" s="75">
        <f t="shared" si="26"/>
        <v>0</v>
      </c>
      <c r="M57" s="76">
        <f t="shared" si="27"/>
        <v>0</v>
      </c>
      <c r="N57" s="77">
        <f t="shared" si="28"/>
        <v>0</v>
      </c>
      <c r="O57" s="76">
        <f t="shared" si="29"/>
        <v>93.2556204097974</v>
      </c>
      <c r="P57" s="76">
        <f t="shared" si="33"/>
        <v>93.25562040979753</v>
      </c>
      <c r="Q57" s="76">
        <f t="shared" si="30"/>
        <v>89.37255959020251</v>
      </c>
      <c r="R57" s="78">
        <f t="shared" si="31"/>
        <v>89.37255959020251</v>
      </c>
      <c r="T57" s="2"/>
    </row>
    <row r="58" spans="1:20" ht="12.75">
      <c r="A58" s="60">
        <f t="shared" si="32"/>
        <v>105</v>
      </c>
      <c r="B58" s="61">
        <v>0.0167</v>
      </c>
      <c r="C58" s="75">
        <f t="shared" si="21"/>
        <v>75</v>
      </c>
      <c r="D58" s="76">
        <f t="shared" si="22"/>
        <v>74.07771283699259</v>
      </c>
      <c r="E58" s="77">
        <f t="shared" si="17"/>
        <v>74.22575664828952</v>
      </c>
      <c r="F58" s="75">
        <f t="shared" si="18"/>
        <v>165</v>
      </c>
      <c r="G58" s="76">
        <f t="shared" si="23"/>
        <v>164.7503209102358</v>
      </c>
      <c r="H58" s="77">
        <f t="shared" si="24"/>
        <v>166.90049217128637</v>
      </c>
      <c r="I58" s="75">
        <f t="shared" si="19"/>
        <v>255</v>
      </c>
      <c r="J58" s="76">
        <f t="shared" si="25"/>
        <v>255.92628228388077</v>
      </c>
      <c r="K58" s="77">
        <f t="shared" si="20"/>
        <v>260.6047320925797</v>
      </c>
      <c r="L58" s="75">
        <f t="shared" si="26"/>
        <v>345</v>
      </c>
      <c r="M58" s="76">
        <f t="shared" si="27"/>
        <v>345.245683486332</v>
      </c>
      <c r="N58" s="77">
        <f t="shared" si="28"/>
        <v>350.533856640094</v>
      </c>
      <c r="O58" s="76">
        <f t="shared" si="29"/>
        <v>92.67473552299685</v>
      </c>
      <c r="P58" s="76">
        <f t="shared" si="33"/>
        <v>93.70423992129332</v>
      </c>
      <c r="Q58" s="76">
        <f t="shared" si="30"/>
        <v>89.92912454751428</v>
      </c>
      <c r="R58" s="78">
        <f t="shared" si="31"/>
        <v>88.94826000819552</v>
      </c>
      <c r="T58" s="2"/>
    </row>
    <row r="59" spans="1:20" ht="12.75">
      <c r="A59" s="60">
        <f t="shared" si="32"/>
        <v>120</v>
      </c>
      <c r="B59" s="61">
        <v>0.0167</v>
      </c>
      <c r="C59" s="75">
        <f t="shared" si="21"/>
        <v>60</v>
      </c>
      <c r="D59" s="76">
        <f t="shared" si="22"/>
        <v>59.174754852036244</v>
      </c>
      <c r="E59" s="77">
        <f t="shared" si="17"/>
        <v>59.2050974123025</v>
      </c>
      <c r="F59" s="75">
        <f t="shared" si="18"/>
        <v>150</v>
      </c>
      <c r="G59" s="76">
        <f t="shared" si="23"/>
        <v>149.51806443117636</v>
      </c>
      <c r="H59" s="77">
        <f t="shared" si="24"/>
        <v>151.20871795605888</v>
      </c>
      <c r="I59" s="75">
        <f t="shared" si="19"/>
        <v>240</v>
      </c>
      <c r="J59" s="76">
        <f t="shared" si="25"/>
        <v>240.83216507690503</v>
      </c>
      <c r="K59" s="77">
        <f t="shared" si="20"/>
        <v>245.19626304041842</v>
      </c>
      <c r="L59" s="75">
        <f t="shared" si="26"/>
        <v>330</v>
      </c>
      <c r="M59" s="76">
        <f t="shared" si="27"/>
        <v>330.4750151573234</v>
      </c>
      <c r="N59" s="77">
        <f t="shared" si="28"/>
        <v>335.7786991434697</v>
      </c>
      <c r="O59" s="76">
        <f t="shared" si="29"/>
        <v>92.00362054375637</v>
      </c>
      <c r="P59" s="76">
        <f t="shared" si="33"/>
        <v>93.98754508435954</v>
      </c>
      <c r="Q59" s="76">
        <f t="shared" si="30"/>
        <v>90.58243610305126</v>
      </c>
      <c r="R59" s="78">
        <f t="shared" si="31"/>
        <v>88.6827582688328</v>
      </c>
      <c r="T59" s="2"/>
    </row>
    <row r="60" spans="1:20" ht="12.75">
      <c r="A60" s="60">
        <f t="shared" si="32"/>
        <v>135</v>
      </c>
      <c r="B60" s="61">
        <v>0.0167</v>
      </c>
      <c r="C60" s="75">
        <f t="shared" si="21"/>
        <v>45</v>
      </c>
      <c r="D60" s="76">
        <f t="shared" si="22"/>
        <v>44.327344743481376</v>
      </c>
      <c r="E60" s="77">
        <f t="shared" si="17"/>
        <v>44.296208008178525</v>
      </c>
      <c r="F60" s="75">
        <f t="shared" si="18"/>
        <v>135</v>
      </c>
      <c r="G60" s="76">
        <f t="shared" si="23"/>
        <v>134.31935401921476</v>
      </c>
      <c r="H60" s="77">
        <f t="shared" si="24"/>
        <v>135.5859780789657</v>
      </c>
      <c r="I60" s="75">
        <f t="shared" si="19"/>
        <v>225</v>
      </c>
      <c r="J60" s="76">
        <f t="shared" si="25"/>
        <v>225.68064598078524</v>
      </c>
      <c r="K60" s="77">
        <f t="shared" si="20"/>
        <v>229.6703819210343</v>
      </c>
      <c r="L60" s="75">
        <f t="shared" si="26"/>
        <v>315</v>
      </c>
      <c r="M60" s="76">
        <f t="shared" si="27"/>
        <v>315.67265525651857</v>
      </c>
      <c r="N60" s="77">
        <f t="shared" si="28"/>
        <v>320.96015199182136</v>
      </c>
      <c r="O60" s="76">
        <f t="shared" si="29"/>
        <v>91.28977007078717</v>
      </c>
      <c r="P60" s="76">
        <f t="shared" si="33"/>
        <v>94.08440384206861</v>
      </c>
      <c r="Q60" s="76">
        <f t="shared" si="30"/>
        <v>91.28977007078706</v>
      </c>
      <c r="R60" s="78">
        <f t="shared" si="31"/>
        <v>88.59241601635713</v>
      </c>
      <c r="T60" s="2"/>
    </row>
    <row r="61" spans="1:20" ht="12.75">
      <c r="A61" s="60">
        <f t="shared" si="32"/>
        <v>150</v>
      </c>
      <c r="B61" s="61">
        <v>0.0167</v>
      </c>
      <c r="C61" s="75">
        <f t="shared" si="21"/>
        <v>30</v>
      </c>
      <c r="D61" s="76">
        <f t="shared" si="22"/>
        <v>29.524984842676588</v>
      </c>
      <c r="E61" s="77">
        <f t="shared" si="17"/>
        <v>29.477660856530356</v>
      </c>
      <c r="F61" s="75">
        <f t="shared" si="18"/>
        <v>120</v>
      </c>
      <c r="G61" s="76">
        <f t="shared" si="23"/>
        <v>119.16783492309492</v>
      </c>
      <c r="H61" s="77">
        <f t="shared" si="24"/>
        <v>120.06009695958147</v>
      </c>
      <c r="I61" s="75">
        <f t="shared" si="19"/>
        <v>210</v>
      </c>
      <c r="J61" s="76">
        <f t="shared" si="25"/>
        <v>210.48193556882364</v>
      </c>
      <c r="K61" s="77">
        <f t="shared" si="20"/>
        <v>214.0476420439411</v>
      </c>
      <c r="L61" s="75">
        <f t="shared" si="26"/>
        <v>300</v>
      </c>
      <c r="M61" s="76">
        <f t="shared" si="27"/>
        <v>300.82524514796376</v>
      </c>
      <c r="N61" s="77">
        <f t="shared" si="28"/>
        <v>306.05126258769747</v>
      </c>
      <c r="O61" s="76">
        <f t="shared" si="29"/>
        <v>90.58243610305112</v>
      </c>
      <c r="P61" s="76">
        <f t="shared" si="33"/>
        <v>93.98754508435962</v>
      </c>
      <c r="Q61" s="76">
        <f t="shared" si="30"/>
        <v>92.00362054375637</v>
      </c>
      <c r="R61" s="78">
        <f t="shared" si="31"/>
        <v>88.68275826883286</v>
      </c>
      <c r="T61" s="2"/>
    </row>
    <row r="62" spans="1:20" ht="12.75">
      <c r="A62" s="60">
        <f t="shared" si="32"/>
        <v>165</v>
      </c>
      <c r="B62" s="61">
        <v>0.0167</v>
      </c>
      <c r="C62" s="75">
        <f t="shared" si="21"/>
        <v>15</v>
      </c>
      <c r="D62" s="76">
        <f t="shared" si="22"/>
        <v>14.754316513668016</v>
      </c>
      <c r="E62" s="77">
        <f t="shared" si="17"/>
        <v>14.722503359906026</v>
      </c>
      <c r="F62" s="75">
        <f t="shared" si="18"/>
        <v>105</v>
      </c>
      <c r="G62" s="76">
        <f t="shared" si="23"/>
        <v>104.07371771611929</v>
      </c>
      <c r="H62" s="77">
        <f t="shared" si="24"/>
        <v>104.65162790742033</v>
      </c>
      <c r="I62" s="75">
        <f t="shared" si="19"/>
        <v>195</v>
      </c>
      <c r="J62" s="76">
        <f t="shared" si="25"/>
        <v>195.2496790897642</v>
      </c>
      <c r="K62" s="77">
        <f t="shared" si="20"/>
        <v>198.35586782871357</v>
      </c>
      <c r="L62" s="75">
        <f t="shared" si="26"/>
        <v>285</v>
      </c>
      <c r="M62" s="76">
        <f t="shared" si="27"/>
        <v>285.9222871630074</v>
      </c>
      <c r="N62" s="77">
        <f t="shared" si="28"/>
        <v>291.0306033517105</v>
      </c>
      <c r="O62" s="76">
        <f t="shared" si="29"/>
        <v>89.9291245475143</v>
      </c>
      <c r="P62" s="76">
        <f t="shared" si="33"/>
        <v>93.70423992129324</v>
      </c>
      <c r="Q62" s="76">
        <f t="shared" si="30"/>
        <v>92.67473552299694</v>
      </c>
      <c r="R62" s="78">
        <f t="shared" si="31"/>
        <v>88.94826000819549</v>
      </c>
      <c r="T62" s="2"/>
    </row>
    <row r="63" spans="1:20" ht="12.75">
      <c r="A63" s="60">
        <f>A62+15</f>
        <v>180</v>
      </c>
      <c r="B63" s="61">
        <v>0.0167</v>
      </c>
      <c r="C63" s="75">
        <f t="shared" si="21"/>
        <v>0</v>
      </c>
      <c r="D63" s="76">
        <f t="shared" si="22"/>
        <v>0</v>
      </c>
      <c r="E63" s="77">
        <f t="shared" si="17"/>
        <v>0</v>
      </c>
      <c r="F63" s="75">
        <f t="shared" si="18"/>
        <v>90</v>
      </c>
      <c r="G63" s="76">
        <f t="shared" si="23"/>
        <v>89.04311600105336</v>
      </c>
      <c r="H63" s="77">
        <f t="shared" si="24"/>
        <v>89.37255959020251</v>
      </c>
      <c r="I63" s="75">
        <f t="shared" si="19"/>
        <v>180</v>
      </c>
      <c r="J63" s="76">
        <f t="shared" si="25"/>
        <v>180</v>
      </c>
      <c r="K63" s="77">
        <f t="shared" si="20"/>
        <v>182.62818</v>
      </c>
      <c r="L63" s="75">
        <f t="shared" si="26"/>
        <v>270</v>
      </c>
      <c r="M63" s="76">
        <f t="shared" si="27"/>
        <v>270.95688399894664</v>
      </c>
      <c r="N63" s="77">
        <f t="shared" si="28"/>
        <v>275.88380040979746</v>
      </c>
      <c r="O63" s="76">
        <f t="shared" si="29"/>
        <v>89.37255959020251</v>
      </c>
      <c r="P63" s="76">
        <f t="shared" si="33"/>
        <v>93.25562040979747</v>
      </c>
      <c r="Q63" s="76">
        <f t="shared" si="30"/>
        <v>93.25562040979747</v>
      </c>
      <c r="R63" s="78">
        <f t="shared" si="31"/>
        <v>89.37255959020251</v>
      </c>
      <c r="T63" s="2"/>
    </row>
    <row r="64" spans="1:20" ht="12.75">
      <c r="A64" s="60">
        <f t="shared" si="32"/>
        <v>195</v>
      </c>
      <c r="B64" s="61">
        <v>0.0167</v>
      </c>
      <c r="C64" s="75">
        <f t="shared" si="21"/>
        <v>345</v>
      </c>
      <c r="D64" s="76">
        <f t="shared" si="22"/>
        <v>345.245683486332</v>
      </c>
      <c r="E64" s="77">
        <f t="shared" si="17"/>
        <v>350.533856640094</v>
      </c>
      <c r="F64" s="75">
        <f t="shared" si="18"/>
        <v>75</v>
      </c>
      <c r="G64" s="76">
        <f t="shared" si="23"/>
        <v>74.07771283699259</v>
      </c>
      <c r="H64" s="77">
        <f t="shared" si="24"/>
        <v>74.22575664828952</v>
      </c>
      <c r="I64" s="75">
        <f t="shared" si="19"/>
        <v>165</v>
      </c>
      <c r="J64" s="76">
        <f t="shared" si="25"/>
        <v>164.7503209102358</v>
      </c>
      <c r="K64" s="77">
        <f t="shared" si="20"/>
        <v>166.9004921712864</v>
      </c>
      <c r="L64" s="75">
        <f t="shared" si="26"/>
        <v>255</v>
      </c>
      <c r="M64" s="76">
        <f t="shared" si="27"/>
        <v>255.92628228388077</v>
      </c>
      <c r="N64" s="77">
        <f t="shared" si="28"/>
        <v>260.6047320925797</v>
      </c>
      <c r="O64" s="76">
        <f t="shared" si="29"/>
        <v>88.94826000819552</v>
      </c>
      <c r="P64" s="76">
        <f t="shared" si="33"/>
        <v>92.67473552299688</v>
      </c>
      <c r="Q64" s="76">
        <f t="shared" si="30"/>
        <v>93.7042399212933</v>
      </c>
      <c r="R64" s="78">
        <f t="shared" si="31"/>
        <v>89.92912454751428</v>
      </c>
      <c r="T64" s="2"/>
    </row>
    <row r="65" spans="1:20" ht="12.75">
      <c r="A65" s="60">
        <f t="shared" si="32"/>
        <v>210</v>
      </c>
      <c r="B65" s="61">
        <v>0.0167</v>
      </c>
      <c r="C65" s="75">
        <f t="shared" si="21"/>
        <v>330</v>
      </c>
      <c r="D65" s="76">
        <f t="shared" si="22"/>
        <v>330.4750151573234</v>
      </c>
      <c r="E65" s="77">
        <f t="shared" si="17"/>
        <v>335.7786991434697</v>
      </c>
      <c r="F65" s="75">
        <f t="shared" si="18"/>
        <v>60</v>
      </c>
      <c r="G65" s="76">
        <f t="shared" si="23"/>
        <v>59.174754852036244</v>
      </c>
      <c r="H65" s="77">
        <f t="shared" si="24"/>
        <v>59.20509741230251</v>
      </c>
      <c r="I65" s="75">
        <f t="shared" si="19"/>
        <v>150</v>
      </c>
      <c r="J65" s="76">
        <f t="shared" si="25"/>
        <v>149.51806443117636</v>
      </c>
      <c r="K65" s="77">
        <f t="shared" si="20"/>
        <v>151.2087179560589</v>
      </c>
      <c r="L65" s="75">
        <f t="shared" si="26"/>
        <v>240</v>
      </c>
      <c r="M65" s="76">
        <f t="shared" si="27"/>
        <v>240.83216507690503</v>
      </c>
      <c r="N65" s="77">
        <f t="shared" si="28"/>
        <v>245.19626304041842</v>
      </c>
      <c r="O65" s="76">
        <f t="shared" si="29"/>
        <v>88.6827582688328</v>
      </c>
      <c r="P65" s="76">
        <f t="shared" si="33"/>
        <v>92.0036205437564</v>
      </c>
      <c r="Q65" s="76">
        <f t="shared" si="30"/>
        <v>93.98754508435951</v>
      </c>
      <c r="R65" s="78">
        <f t="shared" si="31"/>
        <v>90.58243610305124</v>
      </c>
      <c r="T65" s="2"/>
    </row>
    <row r="66" spans="1:20" ht="12.75">
      <c r="A66" s="60">
        <f t="shared" si="32"/>
        <v>225</v>
      </c>
      <c r="B66" s="61">
        <v>0.0167</v>
      </c>
      <c r="C66" s="75">
        <f t="shared" si="21"/>
        <v>315</v>
      </c>
      <c r="D66" s="76">
        <f t="shared" si="22"/>
        <v>315.67265525651857</v>
      </c>
      <c r="E66" s="77">
        <f t="shared" si="17"/>
        <v>320.96015199182136</v>
      </c>
      <c r="F66" s="75">
        <f t="shared" si="18"/>
        <v>45</v>
      </c>
      <c r="G66" s="76">
        <f t="shared" si="23"/>
        <v>44.327344743481376</v>
      </c>
      <c r="H66" s="77">
        <f t="shared" si="24"/>
        <v>44.296208008178496</v>
      </c>
      <c r="I66" s="75">
        <f t="shared" si="19"/>
        <v>135</v>
      </c>
      <c r="J66" s="76">
        <f t="shared" si="25"/>
        <v>134.31935401921476</v>
      </c>
      <c r="K66" s="77">
        <f t="shared" si="20"/>
        <v>135.5859780789657</v>
      </c>
      <c r="L66" s="75">
        <f t="shared" si="26"/>
        <v>225</v>
      </c>
      <c r="M66" s="76">
        <f t="shared" si="27"/>
        <v>225.68064598078524</v>
      </c>
      <c r="N66" s="77">
        <f t="shared" si="28"/>
        <v>229.6703819210343</v>
      </c>
      <c r="O66" s="76">
        <f>MOD(H66-E66,$B$7)</f>
        <v>88.5924160163571</v>
      </c>
      <c r="P66" s="76">
        <f t="shared" si="33"/>
        <v>91.2897700707872</v>
      </c>
      <c r="Q66" s="76">
        <f t="shared" si="30"/>
        <v>94.08440384206861</v>
      </c>
      <c r="R66" s="78">
        <f t="shared" si="31"/>
        <v>91.28977007078709</v>
      </c>
      <c r="T66" s="2"/>
    </row>
    <row r="67" spans="1:20" ht="12.75">
      <c r="A67" s="60">
        <f t="shared" si="32"/>
        <v>240</v>
      </c>
      <c r="B67" s="61">
        <v>0.0167</v>
      </c>
      <c r="C67" s="75">
        <f t="shared" si="21"/>
        <v>300</v>
      </c>
      <c r="D67" s="76">
        <f t="shared" si="22"/>
        <v>300.82524514796376</v>
      </c>
      <c r="E67" s="77">
        <f t="shared" si="17"/>
        <v>306.05126258769747</v>
      </c>
      <c r="F67" s="75">
        <f t="shared" si="18"/>
        <v>30</v>
      </c>
      <c r="G67" s="76">
        <f t="shared" si="23"/>
        <v>29.524984842676588</v>
      </c>
      <c r="H67" s="77">
        <f t="shared" si="24"/>
        <v>29.47766085653035</v>
      </c>
      <c r="I67" s="75">
        <f t="shared" si="19"/>
        <v>120</v>
      </c>
      <c r="J67" s="76">
        <f t="shared" si="25"/>
        <v>119.16783492309492</v>
      </c>
      <c r="K67" s="77">
        <f t="shared" si="20"/>
        <v>120.06009695958146</v>
      </c>
      <c r="L67" s="75">
        <f t="shared" si="26"/>
        <v>210</v>
      </c>
      <c r="M67" s="76">
        <f t="shared" si="27"/>
        <v>210.48193556882364</v>
      </c>
      <c r="N67" s="77">
        <f t="shared" si="28"/>
        <v>214.0476420439411</v>
      </c>
      <c r="O67" s="76">
        <f t="shared" si="29"/>
        <v>88.68275826883286</v>
      </c>
      <c r="P67" s="76">
        <f t="shared" si="33"/>
        <v>90.58243610305111</v>
      </c>
      <c r="Q67" s="76">
        <f t="shared" si="30"/>
        <v>93.98754508435964</v>
      </c>
      <c r="R67" s="78">
        <f t="shared" si="31"/>
        <v>92.00362054375637</v>
      </c>
      <c r="T67" s="2"/>
    </row>
    <row r="68" spans="1:20" ht="12.75">
      <c r="A68" s="60">
        <f t="shared" si="32"/>
        <v>255</v>
      </c>
      <c r="B68" s="61">
        <v>0.0167</v>
      </c>
      <c r="C68" s="75">
        <f t="shared" si="21"/>
        <v>285</v>
      </c>
      <c r="D68" s="76">
        <f t="shared" si="22"/>
        <v>285.9222871630074</v>
      </c>
      <c r="E68" s="77">
        <f t="shared" si="17"/>
        <v>291.0306033517105</v>
      </c>
      <c r="F68" s="75">
        <f t="shared" si="18"/>
        <v>15</v>
      </c>
      <c r="G68" s="76">
        <f t="shared" si="23"/>
        <v>14.754316513668016</v>
      </c>
      <c r="H68" s="77">
        <f t="shared" si="24"/>
        <v>14.722503359906</v>
      </c>
      <c r="I68" s="75">
        <f t="shared" si="19"/>
        <v>105</v>
      </c>
      <c r="J68" s="76">
        <f t="shared" si="25"/>
        <v>104.07371771611929</v>
      </c>
      <c r="K68" s="77">
        <f t="shared" si="20"/>
        <v>104.65162790742036</v>
      </c>
      <c r="L68" s="75">
        <f t="shared" si="26"/>
        <v>195</v>
      </c>
      <c r="M68" s="76">
        <f t="shared" si="27"/>
        <v>195.2496790897642</v>
      </c>
      <c r="N68" s="77">
        <f t="shared" si="28"/>
        <v>198.35586782871357</v>
      </c>
      <c r="O68" s="76">
        <f t="shared" si="29"/>
        <v>88.94826000819546</v>
      </c>
      <c r="P68" s="76">
        <f t="shared" si="33"/>
        <v>89.92912454751436</v>
      </c>
      <c r="Q68" s="76">
        <f t="shared" si="30"/>
        <v>93.70423992129321</v>
      </c>
      <c r="R68" s="78">
        <f t="shared" si="31"/>
        <v>92.67473552299691</v>
      </c>
      <c r="T68" s="2"/>
    </row>
    <row r="69" spans="1:20" ht="12.75">
      <c r="A69" s="60">
        <f t="shared" si="32"/>
        <v>270</v>
      </c>
      <c r="B69" s="61">
        <v>0.0167</v>
      </c>
      <c r="C69" s="75">
        <f t="shared" si="21"/>
        <v>270</v>
      </c>
      <c r="D69" s="76">
        <f t="shared" si="22"/>
        <v>270.95688399894664</v>
      </c>
      <c r="E69" s="77">
        <f t="shared" si="17"/>
        <v>275.88380040979746</v>
      </c>
      <c r="F69" s="75">
        <f t="shared" si="18"/>
        <v>0</v>
      </c>
      <c r="G69" s="76">
        <f t="shared" si="23"/>
        <v>0</v>
      </c>
      <c r="H69" s="77">
        <f t="shared" si="24"/>
        <v>0</v>
      </c>
      <c r="I69" s="75">
        <f t="shared" si="19"/>
        <v>90</v>
      </c>
      <c r="J69" s="76">
        <f t="shared" si="25"/>
        <v>89.04311600105336</v>
      </c>
      <c r="K69" s="77">
        <f t="shared" si="20"/>
        <v>89.37255959020253</v>
      </c>
      <c r="L69" s="75">
        <f t="shared" si="26"/>
        <v>180</v>
      </c>
      <c r="M69" s="76">
        <f t="shared" si="27"/>
        <v>180</v>
      </c>
      <c r="N69" s="77">
        <f t="shared" si="28"/>
        <v>182.62818</v>
      </c>
      <c r="O69" s="76">
        <f t="shared" si="29"/>
        <v>89.37255959020251</v>
      </c>
      <c r="P69" s="76">
        <f t="shared" si="33"/>
        <v>89.37255959020253</v>
      </c>
      <c r="Q69" s="76">
        <f t="shared" si="30"/>
        <v>93.25562040979746</v>
      </c>
      <c r="R69" s="78">
        <f t="shared" si="31"/>
        <v>93.25562040979747</v>
      </c>
      <c r="T69" s="2"/>
    </row>
    <row r="70" spans="1:20" ht="12.75">
      <c r="A70" s="60">
        <f t="shared" si="32"/>
        <v>285</v>
      </c>
      <c r="B70" s="61">
        <v>0.0167</v>
      </c>
      <c r="C70" s="75">
        <f t="shared" si="21"/>
        <v>255</v>
      </c>
      <c r="D70" s="76">
        <f t="shared" si="22"/>
        <v>255.92628228388077</v>
      </c>
      <c r="E70" s="77">
        <f t="shared" si="17"/>
        <v>260.6047320925797</v>
      </c>
      <c r="F70" s="75">
        <f t="shared" si="18"/>
        <v>345</v>
      </c>
      <c r="G70" s="76">
        <f t="shared" si="23"/>
        <v>345.245683486332</v>
      </c>
      <c r="H70" s="77">
        <f t="shared" si="24"/>
        <v>350.533856640094</v>
      </c>
      <c r="I70" s="75">
        <f t="shared" si="19"/>
        <v>75</v>
      </c>
      <c r="J70" s="76">
        <f t="shared" si="25"/>
        <v>74.07771283699259</v>
      </c>
      <c r="K70" s="77">
        <f t="shared" si="20"/>
        <v>74.22575664828952</v>
      </c>
      <c r="L70" s="75">
        <f t="shared" si="26"/>
        <v>165</v>
      </c>
      <c r="M70" s="76">
        <f t="shared" si="27"/>
        <v>164.7503209102358</v>
      </c>
      <c r="N70" s="77">
        <f t="shared" si="28"/>
        <v>166.9004921712864</v>
      </c>
      <c r="O70" s="76">
        <f t="shared" si="29"/>
        <v>89.92912454751428</v>
      </c>
      <c r="P70" s="76">
        <f t="shared" si="33"/>
        <v>88.94826000819552</v>
      </c>
      <c r="Q70" s="76">
        <f t="shared" si="30"/>
        <v>92.67473552299688</v>
      </c>
      <c r="R70" s="78">
        <f t="shared" si="31"/>
        <v>93.70423992129327</v>
      </c>
      <c r="T70" s="2"/>
    </row>
    <row r="71" spans="1:20" ht="12.75">
      <c r="A71" s="60">
        <f t="shared" si="32"/>
        <v>300</v>
      </c>
      <c r="B71" s="61">
        <v>0.0167</v>
      </c>
      <c r="C71" s="75">
        <f t="shared" si="21"/>
        <v>240</v>
      </c>
      <c r="D71" s="76">
        <f t="shared" si="22"/>
        <v>240.83216507690503</v>
      </c>
      <c r="E71" s="77">
        <f t="shared" si="17"/>
        <v>245.19626304041842</v>
      </c>
      <c r="F71" s="75">
        <f t="shared" si="18"/>
        <v>330</v>
      </c>
      <c r="G71" s="76">
        <f t="shared" si="23"/>
        <v>330.4750151573234</v>
      </c>
      <c r="H71" s="77">
        <f t="shared" si="24"/>
        <v>335.7786991434697</v>
      </c>
      <c r="I71" s="75">
        <f t="shared" si="19"/>
        <v>60</v>
      </c>
      <c r="J71" s="76">
        <f t="shared" si="25"/>
        <v>59.174754852036244</v>
      </c>
      <c r="K71" s="77">
        <f t="shared" si="20"/>
        <v>59.2050974123025</v>
      </c>
      <c r="L71" s="75">
        <f t="shared" si="26"/>
        <v>150</v>
      </c>
      <c r="M71" s="76">
        <f t="shared" si="27"/>
        <v>149.51806443117636</v>
      </c>
      <c r="N71" s="77">
        <f t="shared" si="28"/>
        <v>151.2087179560589</v>
      </c>
      <c r="O71" s="76">
        <f t="shared" si="29"/>
        <v>90.58243610305126</v>
      </c>
      <c r="P71" s="76">
        <f t="shared" si="33"/>
        <v>88.6827582688328</v>
      </c>
      <c r="Q71" s="76">
        <f t="shared" si="30"/>
        <v>92.0036205437564</v>
      </c>
      <c r="R71" s="78">
        <f t="shared" si="31"/>
        <v>93.98754508435951</v>
      </c>
      <c r="T71" s="2"/>
    </row>
    <row r="72" spans="1:20" ht="12.75">
      <c r="A72" s="60">
        <f t="shared" si="32"/>
        <v>315</v>
      </c>
      <c r="B72" s="61">
        <v>0.0167</v>
      </c>
      <c r="C72" s="75">
        <f t="shared" si="21"/>
        <v>225</v>
      </c>
      <c r="D72" s="76">
        <f t="shared" si="22"/>
        <v>225.68064598078524</v>
      </c>
      <c r="E72" s="77">
        <f t="shared" si="17"/>
        <v>229.6703819210343</v>
      </c>
      <c r="F72" s="75">
        <f t="shared" si="18"/>
        <v>315</v>
      </c>
      <c r="G72" s="76">
        <f t="shared" si="23"/>
        <v>315.67265525651857</v>
      </c>
      <c r="H72" s="77">
        <f t="shared" si="24"/>
        <v>320.96015199182136</v>
      </c>
      <c r="I72" s="75">
        <f t="shared" si="19"/>
        <v>45</v>
      </c>
      <c r="J72" s="76">
        <f t="shared" si="25"/>
        <v>44.327344743481376</v>
      </c>
      <c r="K72" s="77">
        <f t="shared" si="20"/>
        <v>44.296208008178525</v>
      </c>
      <c r="L72" s="75">
        <f t="shared" si="26"/>
        <v>135</v>
      </c>
      <c r="M72" s="76">
        <f t="shared" si="27"/>
        <v>134.31935401921476</v>
      </c>
      <c r="N72" s="77">
        <f t="shared" si="28"/>
        <v>135.5859780789657</v>
      </c>
      <c r="O72" s="76">
        <f t="shared" si="29"/>
        <v>91.28977007078706</v>
      </c>
      <c r="P72" s="76">
        <f t="shared" si="33"/>
        <v>88.5924160163571</v>
      </c>
      <c r="Q72" s="76">
        <f t="shared" si="30"/>
        <v>91.28977007078717</v>
      </c>
      <c r="R72" s="78">
        <f t="shared" si="31"/>
        <v>94.08440384206858</v>
      </c>
      <c r="T72" s="2"/>
    </row>
    <row r="73" spans="1:20" ht="12.75">
      <c r="A73" s="60">
        <f t="shared" si="32"/>
        <v>330</v>
      </c>
      <c r="B73" s="61">
        <v>0.0167</v>
      </c>
      <c r="C73" s="75">
        <f t="shared" si="21"/>
        <v>210</v>
      </c>
      <c r="D73" s="76">
        <f t="shared" si="22"/>
        <v>210.48193556882364</v>
      </c>
      <c r="E73" s="77">
        <f t="shared" si="17"/>
        <v>214.0476420439411</v>
      </c>
      <c r="F73" s="75">
        <f t="shared" si="18"/>
        <v>300</v>
      </c>
      <c r="G73" s="76">
        <f t="shared" si="23"/>
        <v>300.82524514796376</v>
      </c>
      <c r="H73" s="77">
        <f t="shared" si="24"/>
        <v>306.05126258769747</v>
      </c>
      <c r="I73" s="75">
        <f t="shared" si="19"/>
        <v>30</v>
      </c>
      <c r="J73" s="76">
        <f t="shared" si="25"/>
        <v>29.524984842676588</v>
      </c>
      <c r="K73" s="77">
        <f t="shared" si="20"/>
        <v>29.477660856530356</v>
      </c>
      <c r="L73" s="75">
        <f t="shared" si="26"/>
        <v>120</v>
      </c>
      <c r="M73" s="76">
        <f t="shared" si="27"/>
        <v>119.16783492309492</v>
      </c>
      <c r="N73" s="77">
        <f t="shared" si="28"/>
        <v>120.06009695958146</v>
      </c>
      <c r="O73" s="76">
        <f t="shared" si="29"/>
        <v>92.00362054375637</v>
      </c>
      <c r="P73" s="76">
        <f t="shared" si="33"/>
        <v>88.68275826883286</v>
      </c>
      <c r="Q73" s="76">
        <f t="shared" si="30"/>
        <v>90.5824361030511</v>
      </c>
      <c r="R73" s="78">
        <f t="shared" si="31"/>
        <v>93.98754508435962</v>
      </c>
      <c r="T73" s="2"/>
    </row>
    <row r="74" spans="1:20" ht="12.75">
      <c r="A74" s="60">
        <f>A73+15</f>
        <v>345</v>
      </c>
      <c r="B74" s="61">
        <v>0.0167</v>
      </c>
      <c r="C74" s="75">
        <f t="shared" si="21"/>
        <v>195</v>
      </c>
      <c r="D74" s="76">
        <f t="shared" si="22"/>
        <v>195.2496790897642</v>
      </c>
      <c r="E74" s="77">
        <f t="shared" si="17"/>
        <v>198.35586782871357</v>
      </c>
      <c r="F74" s="75">
        <f t="shared" si="18"/>
        <v>285</v>
      </c>
      <c r="G74" s="76">
        <f t="shared" si="23"/>
        <v>285.9222871630074</v>
      </c>
      <c r="H74" s="77">
        <f t="shared" si="24"/>
        <v>291.0306033517105</v>
      </c>
      <c r="I74" s="75">
        <f t="shared" si="19"/>
        <v>15</v>
      </c>
      <c r="J74" s="76">
        <f t="shared" si="25"/>
        <v>14.754316513668016</v>
      </c>
      <c r="K74" s="77">
        <f t="shared" si="20"/>
        <v>14.722503359906026</v>
      </c>
      <c r="L74" s="75">
        <f t="shared" si="26"/>
        <v>105</v>
      </c>
      <c r="M74" s="76">
        <f t="shared" si="27"/>
        <v>104.07371771611929</v>
      </c>
      <c r="N74" s="77">
        <f t="shared" si="28"/>
        <v>104.65162790742036</v>
      </c>
      <c r="O74" s="76">
        <f t="shared" si="29"/>
        <v>92.67473552299694</v>
      </c>
      <c r="P74" s="76">
        <f t="shared" si="33"/>
        <v>88.94826000819546</v>
      </c>
      <c r="Q74" s="76">
        <f t="shared" si="30"/>
        <v>89.92912454751433</v>
      </c>
      <c r="R74" s="78">
        <f t="shared" si="31"/>
        <v>93.70423992129327</v>
      </c>
      <c r="T74" s="2"/>
    </row>
    <row r="75" spans="1:20" ht="13.5" thickBot="1">
      <c r="A75" s="8">
        <f t="shared" si="32"/>
        <v>360</v>
      </c>
      <c r="B75" s="39">
        <v>0.0167</v>
      </c>
      <c r="C75" s="79">
        <f t="shared" si="21"/>
        <v>180</v>
      </c>
      <c r="D75" s="80">
        <f>MOD(DEGREES(2*ATAN(TAN(RADIANS(C75/2))*SQRT((1-B75)/(1+B75))))+360,360)</f>
        <v>180</v>
      </c>
      <c r="E75" s="81">
        <f>(DEGREES(RADIANS(D75)-B75*SIN(RADIANS(D75))))/$B$8</f>
        <v>182.62818</v>
      </c>
      <c r="F75" s="79">
        <f>MOD(C75+90,360)</f>
        <v>270</v>
      </c>
      <c r="G75" s="80">
        <f>MOD(DEGREES(2*ATAN(TAN(RADIANS(F75/2))*SQRT((1-B75)/(1+B75))))+360,360)</f>
        <v>270.95688399894664</v>
      </c>
      <c r="H75" s="81">
        <f>MOD((DEGREES(RADIANS(G75)-B75*SIN(RADIANS(G75))))/$B$8+360,360)</f>
        <v>275.88380040979746</v>
      </c>
      <c r="I75" s="79">
        <f>MOD(F75+90,360)</f>
        <v>0</v>
      </c>
      <c r="J75" s="80">
        <f>MOD(DEGREES(2*ATAN(TAN(RADIANS(I75/2))*SQRT((1-B75)/(1+B75))))+360,360)</f>
        <v>0</v>
      </c>
      <c r="K75" s="81">
        <f>(DEGREES(RADIANS(J75)-B75*SIN(RADIANS(J75))))/$B$8</f>
        <v>0</v>
      </c>
      <c r="L75" s="79">
        <f t="shared" si="26"/>
        <v>90</v>
      </c>
      <c r="M75" s="80">
        <f>MOD(DEGREES(2*ATAN(TAN(RADIANS(L75/2))*SQRT((1-B75)/(1+B75))))+360,360)</f>
        <v>89.04311600105336</v>
      </c>
      <c r="N75" s="81">
        <f>MOD((DEGREES(RADIANS(M75)-B75*SIN(RADIANS(M75))))/$B$8,360)</f>
        <v>89.37255959020253</v>
      </c>
      <c r="O75" s="80">
        <f t="shared" si="29"/>
        <v>93.25562040979747</v>
      </c>
      <c r="P75" s="80">
        <f t="shared" si="33"/>
        <v>89.37255959020251</v>
      </c>
      <c r="Q75" s="80">
        <f t="shared" si="30"/>
        <v>89.37255959020253</v>
      </c>
      <c r="R75" s="82">
        <f t="shared" si="31"/>
        <v>93.25562040979747</v>
      </c>
      <c r="T75" s="2"/>
    </row>
  </sheetData>
  <mergeCells count="2">
    <mergeCell ref="C9:F9"/>
    <mergeCell ref="A4:B4"/>
  </mergeCells>
  <printOptions/>
  <pageMargins left="0.47" right="0.86" top="0.47" bottom="0.22" header="0.4921259845" footer="0.69"/>
  <pageSetup horizontalDpi="600" verticalDpi="600" orientation="landscape" paperSize="9" scale="80" r:id="rId5"/>
  <drawing r:id="rId4"/>
  <legacyDrawing r:id="rId3"/>
  <oleObjects>
    <oleObject progId="Equation.COEE2" shapeId="272054" r:id="rId1"/>
    <oleObject progId="Equation.COEE2" shapeId="27205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H10" sqref="H10"/>
    </sheetView>
  </sheetViews>
  <sheetFormatPr defaultColWidth="12" defaultRowHeight="12.75"/>
  <sheetData>
    <row r="1" ht="12.75">
      <c r="A1" t="s">
        <v>34</v>
      </c>
    </row>
    <row r="2" spans="3:5" ht="12.75">
      <c r="C2" t="s">
        <v>20</v>
      </c>
      <c r="D2" t="s">
        <v>38</v>
      </c>
      <c r="E2" t="s">
        <v>36</v>
      </c>
    </row>
    <row r="3" spans="2:3" ht="12.75">
      <c r="B3" t="s">
        <v>35</v>
      </c>
      <c r="C3">
        <v>25800</v>
      </c>
    </row>
    <row r="4" spans="2:3" ht="12.75">
      <c r="B4" t="s">
        <v>39</v>
      </c>
      <c r="C4">
        <v>112940</v>
      </c>
    </row>
    <row r="5" ht="12.75">
      <c r="C5">
        <v>23000</v>
      </c>
    </row>
    <row r="6" ht="12.75">
      <c r="C6">
        <v>19000</v>
      </c>
    </row>
    <row r="7" spans="2:3" ht="12.75">
      <c r="B7" t="s">
        <v>37</v>
      </c>
      <c r="C7">
        <v>41000</v>
      </c>
    </row>
    <row r="8" spans="2:3" ht="12.75">
      <c r="B8" t="s">
        <v>1</v>
      </c>
      <c r="C8">
        <v>100000</v>
      </c>
    </row>
    <row r="9" ht="12.75">
      <c r="C9">
        <v>413000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2007-03-24T21:01:18Z</cp:lastPrinted>
  <dcterms:created xsi:type="dcterms:W3CDTF">2007-01-31T19:31:05Z</dcterms:created>
  <dcterms:modified xsi:type="dcterms:W3CDTF">2007-03-26T19:35:30Z</dcterms:modified>
  <cp:category/>
  <cp:version/>
  <cp:contentType/>
  <cp:contentStatus/>
</cp:coreProperties>
</file>